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ntab1\Desktop\"/>
    </mc:Choice>
  </mc:AlternateContent>
  <bookViews>
    <workbookView xWindow="0" yWindow="0" windowWidth="20400" windowHeight="7680"/>
  </bookViews>
  <sheets>
    <sheet name="Comércio-Anexo 1" sheetId="3" r:id="rId1"/>
    <sheet name="Indústria-Anexo 2" sheetId="4" r:id="rId2"/>
    <sheet name="Serviço-Anexo 3" sheetId="2" r:id="rId3"/>
    <sheet name="Serviço-Anexo 4" sheetId="5" r:id="rId4"/>
    <sheet name="Serviço-Anexo 5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4" l="1"/>
  <c r="F11" i="4" s="1"/>
  <c r="D10" i="4"/>
  <c r="D11" i="4"/>
  <c r="B10" i="4"/>
  <c r="B11" i="4" s="1"/>
  <c r="H10" i="3"/>
  <c r="B2" i="6"/>
  <c r="B2" i="5"/>
  <c r="B2" i="2"/>
  <c r="B2" i="4"/>
  <c r="C5" i="4" s="1"/>
  <c r="B2" i="3"/>
  <c r="G11" i="3" s="1"/>
  <c r="H10" i="4" l="1"/>
  <c r="H11" i="4" s="1"/>
  <c r="G10" i="4"/>
  <c r="G11" i="4" s="1"/>
  <c r="C10" i="4"/>
  <c r="C11" i="4" s="1"/>
  <c r="H12" i="4" s="1"/>
  <c r="E10" i="4"/>
  <c r="E11" i="4" s="1"/>
  <c r="C5" i="6"/>
  <c r="G10" i="6" l="1"/>
  <c r="H11" i="6" s="1"/>
  <c r="F10" i="6"/>
  <c r="E10" i="6"/>
  <c r="D10" i="6"/>
  <c r="C10" i="6"/>
  <c r="B10" i="6"/>
  <c r="F10" i="5"/>
  <c r="E10" i="5"/>
  <c r="D10" i="5"/>
  <c r="C10" i="5"/>
  <c r="B10" i="5"/>
  <c r="C5" i="5"/>
  <c r="F11" i="5" s="1"/>
  <c r="G10" i="3"/>
  <c r="F10" i="3"/>
  <c r="E10" i="3"/>
  <c r="D10" i="3"/>
  <c r="C10" i="3"/>
  <c r="B10" i="3"/>
  <c r="C5" i="3"/>
  <c r="C5" i="2"/>
  <c r="G10" i="2"/>
  <c r="F10" i="2"/>
  <c r="E10" i="2"/>
  <c r="D10" i="2"/>
  <c r="C10" i="2"/>
  <c r="B10" i="2"/>
  <c r="B11" i="3" l="1"/>
  <c r="G12" i="6"/>
  <c r="F11" i="6"/>
  <c r="D11" i="6"/>
  <c r="C11" i="6"/>
  <c r="E11" i="6"/>
  <c r="B11" i="6"/>
  <c r="G11" i="5"/>
  <c r="F12" i="5"/>
  <c r="G11" i="2"/>
  <c r="G11" i="6"/>
  <c r="C11" i="3"/>
  <c r="E11" i="3"/>
  <c r="D11" i="3"/>
  <c r="F11" i="3"/>
  <c r="B11" i="2"/>
  <c r="D11" i="2"/>
  <c r="F11" i="2"/>
  <c r="G12" i="2"/>
  <c r="C11" i="2"/>
  <c r="E11" i="2"/>
  <c r="G12" i="3" l="1"/>
  <c r="D11" i="5"/>
  <c r="B11" i="5"/>
  <c r="E11" i="5"/>
  <c r="C11" i="5"/>
</calcChain>
</file>

<file path=xl/sharedStrings.xml><?xml version="1.0" encoding="utf-8"?>
<sst xmlns="http://schemas.openxmlformats.org/spreadsheetml/2006/main" count="272" uniqueCount="57">
  <si>
    <t>Faixa</t>
  </si>
  <si>
    <t>Alíquota</t>
  </si>
  <si>
    <r>
      <t>1</t>
    </r>
    <r>
      <rPr>
        <sz val="8"/>
        <color rgb="FF333333"/>
        <rFont val="Roboto"/>
      </rPr>
      <t>a</t>
    </r>
    <r>
      <rPr>
        <sz val="11"/>
        <color rgb="FF333333"/>
        <rFont val="Roboto"/>
      </rPr>
      <t> Faixa</t>
    </r>
  </si>
  <si>
    <t>Até 180.000,00 </t>
  </si>
  <si>
    <t>-</t>
  </si>
  <si>
    <r>
      <t>2</t>
    </r>
    <r>
      <rPr>
        <sz val="8"/>
        <color rgb="FF333333"/>
        <rFont val="Roboto"/>
      </rPr>
      <t>a</t>
    </r>
    <r>
      <rPr>
        <sz val="11"/>
        <color rgb="FF333333"/>
        <rFont val="Roboto"/>
      </rPr>
      <t> Faixa</t>
    </r>
  </si>
  <si>
    <r>
      <t>3</t>
    </r>
    <r>
      <rPr>
        <sz val="8"/>
        <color rgb="FF333333"/>
        <rFont val="Roboto"/>
      </rPr>
      <t>a</t>
    </r>
    <r>
      <rPr>
        <sz val="11"/>
        <color rgb="FF333333"/>
        <rFont val="Roboto"/>
      </rPr>
      <t> Faixa</t>
    </r>
  </si>
  <si>
    <r>
      <t>4</t>
    </r>
    <r>
      <rPr>
        <sz val="8"/>
        <color rgb="FF333333"/>
        <rFont val="Roboto"/>
      </rPr>
      <t>a</t>
    </r>
    <r>
      <rPr>
        <sz val="11"/>
        <color rgb="FF333333"/>
        <rFont val="Roboto"/>
      </rPr>
      <t> Faixa</t>
    </r>
  </si>
  <si>
    <r>
      <t>5</t>
    </r>
    <r>
      <rPr>
        <sz val="8"/>
        <color rgb="FF333333"/>
        <rFont val="Roboto"/>
      </rPr>
      <t>a</t>
    </r>
    <r>
      <rPr>
        <sz val="11"/>
        <color rgb="FF333333"/>
        <rFont val="Roboto"/>
      </rPr>
      <t> Faixa</t>
    </r>
  </si>
  <si>
    <r>
      <t>6</t>
    </r>
    <r>
      <rPr>
        <sz val="8"/>
        <color rgb="FF333333"/>
        <rFont val="Roboto"/>
      </rPr>
      <t>a</t>
    </r>
    <r>
      <rPr>
        <sz val="11"/>
        <color rgb="FF333333"/>
        <rFont val="Roboto"/>
      </rPr>
      <t> Faixa</t>
    </r>
  </si>
  <si>
    <t>Faixas</t>
  </si>
  <si>
    <t>IRPJ</t>
  </si>
  <si>
    <t>CSLL</t>
  </si>
  <si>
    <t>Cofins</t>
  </si>
  <si>
    <t>PIS/Pasep</t>
  </si>
  <si>
    <t>CPP</t>
  </si>
  <si>
    <t>ISS</t>
  </si>
  <si>
    <r>
      <t>1</t>
    </r>
    <r>
      <rPr>
        <sz val="8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 Faixa</t>
    </r>
  </si>
  <si>
    <r>
      <t>2</t>
    </r>
    <r>
      <rPr>
        <sz val="8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 Faixa</t>
    </r>
  </si>
  <si>
    <r>
      <t>3</t>
    </r>
    <r>
      <rPr>
        <sz val="8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 Faixa</t>
    </r>
  </si>
  <si>
    <r>
      <t>4</t>
    </r>
    <r>
      <rPr>
        <sz val="8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 Faixa</t>
    </r>
  </si>
  <si>
    <r>
      <t>5</t>
    </r>
    <r>
      <rPr>
        <sz val="8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 Faixa</t>
    </r>
  </si>
  <si>
    <t>33,50% (*)</t>
  </si>
  <si>
    <t>1ª Faixa</t>
  </si>
  <si>
    <t>Até 180.000,00</t>
  </si>
  <si>
    <t>2ª Faixa</t>
  </si>
  <si>
    <t>3ª Faixa</t>
  </si>
  <si>
    <t>4ª Faixa</t>
  </si>
  <si>
    <t>5ª Faixa</t>
  </si>
  <si>
    <t>6ª Faixa</t>
  </si>
  <si>
    <t>ICMS</t>
  </si>
  <si>
    <t>IPI</t>
  </si>
  <si>
    <t>Calculadora de Aliquota</t>
  </si>
  <si>
    <t>Alíquota Efetiva :</t>
  </si>
  <si>
    <t>RBT12 :</t>
  </si>
  <si>
    <t>RBA :</t>
  </si>
  <si>
    <t>Alíquota Imposto Individual</t>
  </si>
  <si>
    <t>COFINS</t>
  </si>
  <si>
    <t>Nominal</t>
  </si>
  <si>
    <t>Efetiva</t>
  </si>
  <si>
    <t>Faixa :</t>
  </si>
  <si>
    <t>RBT em 12 Meses (em R$)</t>
  </si>
  <si>
    <t>A Deduzir (em R$)</t>
  </si>
  <si>
    <t>3.600.000,01 a 4.800.000,00</t>
  </si>
  <si>
    <t>1.800.000,01 a 3.600.000,00</t>
  </si>
  <si>
    <t>720.000,01 a 1.800.000,00</t>
  </si>
  <si>
    <t>360.000,01 a 720.000,00</t>
  </si>
  <si>
    <t>180.000,01 a 360.000,00</t>
  </si>
  <si>
    <t>Total:</t>
  </si>
  <si>
    <t>Sempre que a empresa estiver na 5° faixa e sua alíquota efetiva ultrapassar 12,5%
o ISS deve ser no máximo 5% e o que sobrar será repartido ao outros encargos com as porcentagens acima</t>
  </si>
  <si>
    <t>Sempre &lt;= a 5%</t>
  </si>
  <si>
    <t>Legendas</t>
  </si>
  <si>
    <t>RBT12: Receita bruta dos últimos 12 meses</t>
  </si>
  <si>
    <t>RBA: Receita bruta do ano calendário</t>
  </si>
  <si>
    <t>}</t>
  </si>
  <si>
    <t>NÃO EDITAR</t>
  </si>
  <si>
    <t>BANCO DE DADOS PARA CALCULO (NÃO DEVE SER ALTERADO)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</si>
</sst>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164" formatCode="0.000"/>
    <numFmt numFmtId="165" formatCode="_-&quot;R$&quot;\ * #,##0.000_-;\-&quot;R$&quot;\ * #,##0.000_-;_-&quot;R$&quot;\ 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333333"/>
      <name val="Roboto"/>
    </font>
    <font>
      <sz val="11"/>
      <color rgb="FF333333"/>
      <name val="Roboto"/>
    </font>
    <font>
      <sz val="8"/>
      <color rgb="FF333333"/>
      <name val="Roboto"/>
    </font>
    <font>
      <sz val="17"/>
      <color rgb="FF5A5A5A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Roboto"/>
    </font>
    <font>
      <sz val="11"/>
      <color theme="0"/>
      <name val="Calibri"/>
      <family val="2"/>
      <scheme val="minor"/>
    </font>
    <font>
      <sz val="24"/>
      <color theme="1"/>
      <name val="Calibri"/>
      <family val="2"/>
      <scheme val="minor"/>
    </font>
    <font>
      <sz val="10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10" fontId="0" fillId="0" borderId="0" xfId="0" applyNumberFormat="1"/>
    <xf numFmtId="2" fontId="0" fillId="0" borderId="0" xfId="0" applyNumberFormat="1"/>
    <xf numFmtId="0" fontId="0" fillId="0" borderId="4" xfId="0" applyBorder="1"/>
    <xf numFmtId="0" fontId="7" fillId="5" borderId="4" xfId="0" applyFont="1" applyFill="1" applyBorder="1"/>
    <xf numFmtId="0" fontId="2" fillId="2" borderId="4" xfId="0" applyFont="1" applyFill="1" applyBorder="1" applyAlignment="1">
      <alignment horizontal="left"/>
    </xf>
    <xf numFmtId="0" fontId="3" fillId="3" borderId="4" xfId="0" applyFont="1" applyFill="1" applyBorder="1" applyAlignment="1">
      <alignment vertical="top"/>
    </xf>
    <xf numFmtId="10" fontId="3" fillId="3" borderId="4" xfId="0" applyNumberFormat="1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10" fontId="3" fillId="2" borderId="4" xfId="0" applyNumberFormat="1" applyFont="1" applyFill="1" applyBorder="1" applyAlignment="1">
      <alignment vertical="top"/>
    </xf>
    <xf numFmtId="4" fontId="3" fillId="2" borderId="4" xfId="0" applyNumberFormat="1" applyFont="1" applyFill="1" applyBorder="1" applyAlignment="1">
      <alignment vertical="top"/>
    </xf>
    <xf numFmtId="4" fontId="3" fillId="3" borderId="4" xfId="0" applyNumberFormat="1" applyFont="1" applyFill="1" applyBorder="1" applyAlignment="1">
      <alignment vertical="top"/>
    </xf>
    <xf numFmtId="0" fontId="0" fillId="0" borderId="0" xfId="0" applyProtection="1">
      <protection locked="0"/>
    </xf>
    <xf numFmtId="44" fontId="0" fillId="0" borderId="4" xfId="0" applyNumberFormat="1" applyBorder="1" applyProtection="1">
      <protection locked="0"/>
    </xf>
    <xf numFmtId="0" fontId="7" fillId="5" borderId="5" xfId="0" applyFont="1" applyFill="1" applyBorder="1" applyProtection="1"/>
    <xf numFmtId="0" fontId="7" fillId="5" borderId="4" xfId="0" applyFont="1" applyFill="1" applyBorder="1" applyProtection="1"/>
    <xf numFmtId="0" fontId="7" fillId="5" borderId="5" xfId="0" applyFont="1" applyFill="1" applyBorder="1" applyAlignment="1" applyProtection="1">
      <alignment horizontal="center" vertical="center"/>
    </xf>
    <xf numFmtId="2" fontId="0" fillId="0" borderId="4" xfId="0" applyNumberFormat="1" applyBorder="1" applyAlignment="1" applyProtection="1">
      <alignment horizontal="center" vertical="center"/>
    </xf>
    <xf numFmtId="0" fontId="0" fillId="0" borderId="0" xfId="0" applyProtection="1"/>
    <xf numFmtId="0" fontId="7" fillId="4" borderId="0" xfId="0" applyFont="1" applyFill="1" applyProtection="1"/>
    <xf numFmtId="2" fontId="7" fillId="4" borderId="0" xfId="0" applyNumberFormat="1" applyFont="1" applyFill="1" applyProtection="1"/>
    <xf numFmtId="0" fontId="2" fillId="2" borderId="4" xfId="0" applyFont="1" applyFill="1" applyBorder="1" applyAlignment="1" applyProtection="1">
      <alignment horizontal="left"/>
    </xf>
    <xf numFmtId="0" fontId="3" fillId="3" borderId="4" xfId="0" applyFont="1" applyFill="1" applyBorder="1" applyAlignment="1" applyProtection="1">
      <alignment vertical="top"/>
    </xf>
    <xf numFmtId="10" fontId="3" fillId="3" borderId="4" xfId="0" applyNumberFormat="1" applyFont="1" applyFill="1" applyBorder="1" applyAlignment="1" applyProtection="1">
      <alignment vertical="top"/>
    </xf>
    <xf numFmtId="0" fontId="3" fillId="2" borderId="4" xfId="0" applyFont="1" applyFill="1" applyBorder="1" applyAlignment="1" applyProtection="1">
      <alignment vertical="top"/>
    </xf>
    <xf numFmtId="10" fontId="3" fillId="2" borderId="4" xfId="0" applyNumberFormat="1" applyFont="1" applyFill="1" applyBorder="1" applyAlignment="1" applyProtection="1">
      <alignment vertical="top"/>
    </xf>
    <xf numFmtId="4" fontId="3" fillId="2" borderId="4" xfId="0" applyNumberFormat="1" applyFont="1" applyFill="1" applyBorder="1" applyAlignment="1" applyProtection="1">
      <alignment vertical="top"/>
    </xf>
    <xf numFmtId="4" fontId="3" fillId="3" borderId="4" xfId="0" applyNumberFormat="1" applyFont="1" applyFill="1" applyBorder="1" applyAlignment="1" applyProtection="1">
      <alignment vertical="top"/>
    </xf>
    <xf numFmtId="0" fontId="7" fillId="5" borderId="0" xfId="0" applyFont="1" applyFill="1"/>
    <xf numFmtId="0" fontId="7" fillId="5" borderId="0" xfId="0" applyFont="1" applyFill="1" applyAlignment="1">
      <alignment horizontal="center"/>
    </xf>
    <xf numFmtId="0" fontId="7" fillId="4" borderId="0" xfId="0" applyFont="1" applyFill="1" applyAlignment="1">
      <alignment horizontal="right"/>
    </xf>
    <xf numFmtId="10" fontId="7" fillId="4" borderId="0" xfId="0" applyNumberFormat="1" applyFont="1" applyFill="1"/>
    <xf numFmtId="10" fontId="0" fillId="0" borderId="4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10" fontId="0" fillId="3" borderId="4" xfId="0" applyNumberFormat="1" applyFill="1" applyBorder="1" applyAlignment="1">
      <alignment vertical="top" wrapText="1"/>
    </xf>
    <xf numFmtId="10" fontId="0" fillId="0" borderId="4" xfId="0" applyNumberFormat="1" applyBorder="1" applyAlignment="1">
      <alignment vertical="top" wrapText="1"/>
    </xf>
    <xf numFmtId="0" fontId="0" fillId="3" borderId="4" xfId="0" applyFill="1" applyBorder="1" applyAlignment="1">
      <alignment vertical="top"/>
    </xf>
    <xf numFmtId="10" fontId="3" fillId="2" borderId="4" xfId="0" applyNumberFormat="1" applyFont="1" applyFill="1" applyBorder="1" applyAlignment="1">
      <alignment vertical="top" wrapText="1"/>
    </xf>
    <xf numFmtId="164" fontId="0" fillId="0" borderId="1" xfId="0" applyNumberFormat="1" applyBorder="1" applyAlignment="1">
      <alignment horizontal="center"/>
    </xf>
    <xf numFmtId="164" fontId="1" fillId="0" borderId="3" xfId="0" applyNumberFormat="1" applyFont="1" applyBorder="1" applyAlignment="1" applyProtection="1">
      <alignment horizontal="center"/>
    </xf>
    <xf numFmtId="0" fontId="9" fillId="4" borderId="0" xfId="0" applyFont="1" applyFill="1" applyBorder="1" applyAlignment="1">
      <alignment horizontal="center" vertical="top" wrapText="1"/>
    </xf>
    <xf numFmtId="10" fontId="9" fillId="4" borderId="0" xfId="0" applyNumberFormat="1" applyFont="1" applyFill="1" applyBorder="1" applyAlignment="1">
      <alignment horizontal="center" vertical="top" wrapText="1"/>
    </xf>
    <xf numFmtId="10" fontId="3" fillId="3" borderId="4" xfId="0" applyNumberFormat="1" applyFont="1" applyFill="1" applyBorder="1" applyAlignment="1">
      <alignment horizontal="right" vertical="top"/>
    </xf>
    <xf numFmtId="0" fontId="1" fillId="0" borderId="0" xfId="0" applyFont="1"/>
    <xf numFmtId="165" fontId="0" fillId="0" borderId="4" xfId="0" applyNumberFormat="1" applyBorder="1" applyProtection="1">
      <protection locked="0"/>
    </xf>
    <xf numFmtId="164" fontId="0" fillId="0" borderId="1" xfId="0" applyNumberFormat="1" applyBorder="1"/>
    <xf numFmtId="10" fontId="10" fillId="5" borderId="4" xfId="0" applyNumberFormat="1" applyFont="1" applyFill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7" fillId="5" borderId="6" xfId="0" applyFont="1" applyFill="1" applyBorder="1" applyAlignment="1" applyProtection="1">
      <alignment horizontal="right"/>
    </xf>
    <xf numFmtId="0" fontId="7" fillId="5" borderId="7" xfId="0" applyFont="1" applyFill="1" applyBorder="1" applyAlignment="1" applyProtection="1">
      <alignment horizontal="right"/>
    </xf>
    <xf numFmtId="0" fontId="8" fillId="4" borderId="2" xfId="0" applyFont="1" applyFill="1" applyBorder="1" applyAlignment="1" applyProtection="1">
      <alignment horizontal="center"/>
    </xf>
    <xf numFmtId="0" fontId="8" fillId="4" borderId="8" xfId="0" applyFont="1" applyFill="1" applyBorder="1" applyAlignment="1" applyProtection="1">
      <alignment horizontal="center"/>
    </xf>
    <xf numFmtId="0" fontId="8" fillId="4" borderId="3" xfId="0" applyFont="1" applyFill="1" applyBorder="1" applyAlignment="1" applyProtection="1">
      <alignment horizontal="center"/>
    </xf>
    <xf numFmtId="0" fontId="7" fillId="5" borderId="0" xfId="0" applyFont="1" applyFill="1" applyAlignment="1">
      <alignment horizontal="right"/>
    </xf>
    <xf numFmtId="0" fontId="8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0" fontId="1" fillId="0" borderId="9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NumberFormat="1" applyProtection="1">
      <protection locked="0"/>
    </xf>
    <xf numFmtId="0" fontId="0" fillId="0" borderId="0" xfId="0" applyBorder="1"/>
    <xf numFmtId="0" fontId="0" fillId="0" borderId="0" xfId="0" applyNumberForma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5" xfId="0" applyBorder="1" applyProtection="1"/>
    <xf numFmtId="0" fontId="9" fillId="4" borderId="0" xfId="0" applyFont="1" applyFill="1" applyBorder="1" applyAlignment="1">
      <alignment horizontal="center" vertical="top"/>
    </xf>
    <xf numFmtId="0" fontId="1" fillId="0" borderId="0" xfId="0" applyFont="1" applyProtection="1">
      <protection locked="0"/>
    </xf>
    <xf numFmtId="0" fontId="7" fillId="6" borderId="10" xfId="0" applyFont="1" applyFill="1" applyBorder="1" applyAlignment="1">
      <alignment horizontal="center"/>
    </xf>
    <xf numFmtId="0" fontId="7" fillId="6" borderId="11" xfId="0" applyFont="1" applyFill="1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2" fillId="2" borderId="15" xfId="0" applyFont="1" applyFill="1" applyBorder="1" applyAlignment="1">
      <alignment horizontal="left"/>
    </xf>
    <xf numFmtId="0" fontId="0" fillId="0" borderId="0" xfId="0" applyBorder="1" applyProtection="1"/>
    <xf numFmtId="0" fontId="3" fillId="3" borderId="15" xfId="0" applyFont="1" applyFill="1" applyBorder="1" applyAlignment="1">
      <alignment vertical="top"/>
    </xf>
    <xf numFmtId="0" fontId="3" fillId="2" borderId="15" xfId="0" applyFont="1" applyFill="1" applyBorder="1" applyAlignment="1">
      <alignment vertical="top"/>
    </xf>
    <xf numFmtId="0" fontId="11" fillId="0" borderId="0" xfId="0" applyFont="1" applyBorder="1" applyAlignment="1" applyProtection="1">
      <alignment horizontal="center" vertical="center"/>
    </xf>
    <xf numFmtId="0" fontId="0" fillId="0" borderId="14" xfId="0" applyBorder="1" applyProtection="1">
      <protection locked="0"/>
    </xf>
    <xf numFmtId="0" fontId="11" fillId="0" borderId="14" xfId="0" applyFont="1" applyBorder="1" applyAlignment="1" applyProtection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6" borderId="12" xfId="0" applyFont="1" applyFill="1" applyBorder="1" applyAlignment="1">
      <alignment horizontal="center"/>
    </xf>
    <xf numFmtId="0" fontId="11" fillId="0" borderId="0" xfId="0" applyFont="1" applyBorder="1" applyAlignment="1" applyProtection="1">
      <alignment vertical="center"/>
    </xf>
    <xf numFmtId="0" fontId="0" fillId="0" borderId="13" xfId="0" applyBorder="1" applyProtection="1"/>
    <xf numFmtId="0" fontId="2" fillId="2" borderId="15" xfId="0" applyFont="1" applyFill="1" applyBorder="1" applyAlignment="1" applyProtection="1">
      <alignment horizontal="left"/>
    </xf>
    <xf numFmtId="0" fontId="3" fillId="3" borderId="15" xfId="0" applyFont="1" applyFill="1" applyBorder="1" applyAlignment="1" applyProtection="1">
      <alignment vertical="top"/>
    </xf>
    <xf numFmtId="0" fontId="3" fillId="2" borderId="15" xfId="0" applyFont="1" applyFill="1" applyBorder="1" applyAlignment="1" applyProtection="1">
      <alignment vertical="top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wrapText="1"/>
    </xf>
    <xf numFmtId="0" fontId="0" fillId="3" borderId="15" xfId="0" applyFill="1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3" fillId="2" borderId="15" xfId="0" applyFont="1" applyFill="1" applyBorder="1" applyAlignment="1">
      <alignment vertical="top" wrapText="1"/>
    </xf>
    <xf numFmtId="0" fontId="9" fillId="4" borderId="13" xfId="0" applyFont="1" applyFill="1" applyBorder="1" applyAlignment="1">
      <alignment horizontal="center" vertical="top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/>
    </xf>
    <xf numFmtId="10" fontId="9" fillId="6" borderId="0" xfId="0" applyNumberFormat="1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showGridLines="0" tabSelected="1" workbookViewId="0">
      <selection activeCell="D5" sqref="D5"/>
    </sheetView>
  </sheetViews>
  <sheetFormatPr defaultRowHeight="15" x14ac:dyDescent="0.25"/>
  <cols>
    <col min="1" max="1" width="8.85546875" style="12" bestFit="1" customWidth="1"/>
    <col min="2" max="2" width="28" style="12" bestFit="1" customWidth="1"/>
    <col min="3" max="3" width="9.140625" style="12"/>
    <col min="4" max="4" width="19.140625" style="12" bestFit="1" customWidth="1"/>
    <col min="5" max="5" width="11.42578125" style="12" bestFit="1" customWidth="1"/>
    <col min="6" max="6" width="7.5703125" style="12" bestFit="1" customWidth="1"/>
    <col min="7" max="7" width="8.7109375" style="12" bestFit="1" customWidth="1"/>
    <col min="8" max="9" width="9.140625" style="12" customWidth="1"/>
    <col min="10" max="10" width="14.28515625" style="12" bestFit="1" customWidth="1"/>
    <col min="11" max="12" width="9.140625" style="12"/>
    <col min="13" max="13" width="9.85546875" style="12" bestFit="1" customWidth="1"/>
    <col min="14" max="16384" width="9.140625" style="12"/>
  </cols>
  <sheetData>
    <row r="1" spans="1:12" ht="16.5" thickBot="1" x14ac:dyDescent="0.3">
      <c r="A1" s="53" t="s">
        <v>32</v>
      </c>
      <c r="B1" s="55"/>
    </row>
    <row r="2" spans="1:12" x14ac:dyDescent="0.25">
      <c r="A2" s="14" t="s">
        <v>40</v>
      </c>
      <c r="B2" s="68" t="str">
        <f>IF(B4&lt;180000.01,1,IF(AND(B4&gt;180000,B4&lt;360000.01),2,IF(AND(B4&gt;360000,B4&lt;720000.01),3,IF(AND(B4&gt;720000,B4&lt;1800000.01),4,IF(AND(B4&gt;1800000,B4&lt;3600000.01),5,IF(AND(B4&gt;3600000,B4&lt;4800000.01),6,"Não Optante"))))))</f>
        <v>Não Optante</v>
      </c>
      <c r="C2" s="46"/>
      <c r="I2" s="65"/>
      <c r="J2" s="66"/>
    </row>
    <row r="3" spans="1:12" x14ac:dyDescent="0.25">
      <c r="A3" s="15" t="s">
        <v>35</v>
      </c>
      <c r="B3" s="13">
        <v>4800000</v>
      </c>
      <c r="C3" s="46" t="s">
        <v>53</v>
      </c>
      <c r="I3" s="65"/>
      <c r="J3" s="67"/>
    </row>
    <row r="4" spans="1:12" ht="15.75" thickBot="1" x14ac:dyDescent="0.3">
      <c r="A4" s="15" t="s">
        <v>34</v>
      </c>
      <c r="B4" s="13">
        <v>48000000</v>
      </c>
      <c r="C4" s="46" t="s">
        <v>52</v>
      </c>
      <c r="I4" s="65"/>
      <c r="J4" s="67"/>
    </row>
    <row r="5" spans="1:12" ht="15.75" thickBot="1" x14ac:dyDescent="0.3">
      <c r="A5" s="51" t="s">
        <v>33</v>
      </c>
      <c r="B5" s="52"/>
      <c r="C5" s="42">
        <f>((B4*IF(B2=1,C17,IF(B2=2,C18,IF(B2=3,C19,IF(B2=4,C20,IF(B2=5,C21,IF(B2=6,C22,))))))-IF(B2=1,0,IF(B2=2,D18,IF(B2=3,D19,IF(B2=4,D20,IF(B2=5,D21,IF(B2=6,D22,)))))))/B4)*100</f>
        <v>0</v>
      </c>
      <c r="I5" s="65"/>
      <c r="J5" s="67"/>
    </row>
    <row r="6" spans="1:12" x14ac:dyDescent="0.25">
      <c r="I6" s="65"/>
      <c r="J6" s="67"/>
    </row>
    <row r="7" spans="1:12" ht="15.75" thickBot="1" x14ac:dyDescent="0.3">
      <c r="I7" s="65"/>
      <c r="J7" s="67"/>
    </row>
    <row r="8" spans="1:12" ht="16.5" thickBot="1" x14ac:dyDescent="0.3">
      <c r="A8" s="53" t="s">
        <v>36</v>
      </c>
      <c r="B8" s="54"/>
      <c r="C8" s="54"/>
      <c r="D8" s="54"/>
      <c r="E8" s="54"/>
      <c r="F8" s="54"/>
      <c r="G8" s="55"/>
      <c r="I8" s="65"/>
      <c r="J8" s="67"/>
    </row>
    <row r="9" spans="1:12" x14ac:dyDescent="0.25">
      <c r="A9" s="16"/>
      <c r="B9" s="16" t="s">
        <v>11</v>
      </c>
      <c r="C9" s="16" t="s">
        <v>12</v>
      </c>
      <c r="D9" s="16" t="s">
        <v>37</v>
      </c>
      <c r="E9" s="16" t="s">
        <v>14</v>
      </c>
      <c r="F9" s="16" t="s">
        <v>15</v>
      </c>
      <c r="G9" s="16" t="s">
        <v>30</v>
      </c>
      <c r="I9" s="65"/>
      <c r="J9" s="67"/>
    </row>
    <row r="10" spans="1:12" x14ac:dyDescent="0.25">
      <c r="A10" s="15" t="s">
        <v>38</v>
      </c>
      <c r="B10" s="49">
        <f>IF(B2=1,B25,IF(B2=2,B26,IF(B2=3,B27,IF(B2=4,B28,IF(B2=5,B29,IF(B2=6,B30,))))))</f>
        <v>0</v>
      </c>
      <c r="C10" s="49">
        <f>IF(B2=1,C25,IF(B2=2,C26,IF(B2=3,C27,IF(B2=4,C28,IF(B2=5,C29,IF(B2=6,C30,))))))</f>
        <v>0</v>
      </c>
      <c r="D10" s="49">
        <f>IF(B2=1,D25,IF(B2=2,D26,IF(B2=3,D27,IF(B2=4,D28,IF(B2=5,D29,IF(B2=6,D30,))))))</f>
        <v>0</v>
      </c>
      <c r="E10" s="49">
        <f>IF(B2=1,E25,IF(B2=2,E26,IF(B2=3,E27,IF(B2=4,E28,IF(B2=5,E29,IF(B2=6,E30,))))))</f>
        <v>0</v>
      </c>
      <c r="F10" s="49">
        <f>IF(B2=1,F25,IF(B2=2,F26,IF(B2=3,F27,IF(B2=4,F28,IF(B2=5,F29,IF(B2=6,F30,))))))</f>
        <v>0</v>
      </c>
      <c r="G10" s="49">
        <f>IF(B2=1,G25,IF(B2=2,G26,IF(B2=3,G27,IF(B2=4,G28,IF(B2=5,G29,IF(B2=6,G30,))))))</f>
        <v>0</v>
      </c>
      <c r="H10" s="70" t="str">
        <f>IF(B2=6,"ICMS cobrado fora do Simples Nacional","")</f>
        <v/>
      </c>
      <c r="I10" s="65"/>
      <c r="J10" s="67"/>
    </row>
    <row r="11" spans="1:12" x14ac:dyDescent="0.25">
      <c r="A11" s="15" t="s">
        <v>39</v>
      </c>
      <c r="B11" s="17">
        <f>B10*C5</f>
        <v>0</v>
      </c>
      <c r="C11" s="17">
        <f>C10*C5</f>
        <v>0</v>
      </c>
      <c r="D11" s="17">
        <f>D10*C5</f>
        <v>0</v>
      </c>
      <c r="E11" s="17">
        <f>E10*C5</f>
        <v>0</v>
      </c>
      <c r="F11" s="17">
        <f>F10*C5</f>
        <v>0</v>
      </c>
      <c r="G11" s="17" t="str">
        <f>IF(B2&lt;6,G10*C5,"")</f>
        <v/>
      </c>
      <c r="I11" s="65"/>
      <c r="J11" s="67"/>
    </row>
    <row r="12" spans="1:12" x14ac:dyDescent="0.25">
      <c r="A12" s="18"/>
      <c r="B12" s="18"/>
      <c r="C12" s="18"/>
      <c r="D12" s="18"/>
      <c r="E12" s="18"/>
      <c r="F12" s="19" t="s">
        <v>48</v>
      </c>
      <c r="G12" s="20">
        <f>SUM(B11:G11)</f>
        <v>0</v>
      </c>
      <c r="I12" s="65"/>
      <c r="J12" s="67"/>
    </row>
    <row r="13" spans="1:12" ht="15.75" thickBot="1" x14ac:dyDescent="0.3">
      <c r="A13" s="18"/>
      <c r="B13" s="18"/>
      <c r="C13" s="18"/>
      <c r="D13" s="18"/>
      <c r="E13" s="18"/>
      <c r="F13" s="18"/>
      <c r="G13" s="18"/>
      <c r="I13" s="65"/>
      <c r="J13" s="67"/>
    </row>
    <row r="14" spans="1:12" x14ac:dyDescent="0.25">
      <c r="A14" s="71" t="s">
        <v>56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85"/>
    </row>
    <row r="15" spans="1:12" x14ac:dyDescent="0.25">
      <c r="A15" s="87"/>
      <c r="B15" s="76"/>
      <c r="C15" s="76"/>
      <c r="D15" s="76"/>
      <c r="E15" s="76"/>
      <c r="F15" s="76"/>
      <c r="G15" s="76"/>
      <c r="H15" s="67"/>
      <c r="I15" s="67"/>
      <c r="J15" s="67"/>
      <c r="K15" s="67"/>
      <c r="L15" s="80"/>
    </row>
    <row r="16" spans="1:12" x14ac:dyDescent="0.25">
      <c r="A16" s="88" t="s">
        <v>0</v>
      </c>
      <c r="B16" s="21" t="s">
        <v>41</v>
      </c>
      <c r="C16" s="21" t="s">
        <v>1</v>
      </c>
      <c r="D16" s="21" t="s">
        <v>42</v>
      </c>
      <c r="E16" s="50" t="s">
        <v>54</v>
      </c>
      <c r="F16" s="76"/>
      <c r="G16" s="76"/>
      <c r="H16" s="67"/>
      <c r="I16" s="67"/>
      <c r="J16" s="67"/>
      <c r="K16" s="67"/>
      <c r="L16" s="80"/>
    </row>
    <row r="17" spans="1:12" ht="15" customHeight="1" x14ac:dyDescent="0.25">
      <c r="A17" s="89" t="s">
        <v>23</v>
      </c>
      <c r="B17" s="22" t="s">
        <v>24</v>
      </c>
      <c r="C17" s="23">
        <v>0.04</v>
      </c>
      <c r="D17" s="22" t="s">
        <v>4</v>
      </c>
      <c r="E17" s="50"/>
      <c r="F17" s="86"/>
      <c r="G17" s="86"/>
      <c r="H17" s="86"/>
      <c r="I17" s="67"/>
      <c r="J17" s="67"/>
      <c r="K17" s="67"/>
      <c r="L17" s="80"/>
    </row>
    <row r="18" spans="1:12" ht="15" customHeight="1" x14ac:dyDescent="0.25">
      <c r="A18" s="90" t="s">
        <v>25</v>
      </c>
      <c r="B18" s="24" t="s">
        <v>47</v>
      </c>
      <c r="C18" s="25">
        <v>7.2999999999999995E-2</v>
      </c>
      <c r="D18" s="26">
        <v>5940</v>
      </c>
      <c r="E18" s="50"/>
      <c r="F18" s="86"/>
      <c r="G18" s="86"/>
      <c r="H18" s="86"/>
      <c r="I18" s="67"/>
      <c r="J18" s="67"/>
      <c r="K18" s="67"/>
      <c r="L18" s="80"/>
    </row>
    <row r="19" spans="1:12" ht="15" customHeight="1" x14ac:dyDescent="0.25">
      <c r="A19" s="89" t="s">
        <v>26</v>
      </c>
      <c r="B19" s="22" t="s">
        <v>46</v>
      </c>
      <c r="C19" s="23">
        <v>9.5000000000000001E-2</v>
      </c>
      <c r="D19" s="27">
        <v>13860</v>
      </c>
      <c r="E19" s="50"/>
      <c r="F19" s="79" t="s">
        <v>55</v>
      </c>
      <c r="G19" s="79"/>
      <c r="H19" s="79"/>
      <c r="I19" s="67"/>
      <c r="J19" s="67"/>
      <c r="K19" s="67"/>
      <c r="L19" s="80"/>
    </row>
    <row r="20" spans="1:12" ht="15" customHeight="1" x14ac:dyDescent="0.25">
      <c r="A20" s="90" t="s">
        <v>27</v>
      </c>
      <c r="B20" s="24" t="s">
        <v>45</v>
      </c>
      <c r="C20" s="25">
        <v>0.107</v>
      </c>
      <c r="D20" s="26">
        <v>22500</v>
      </c>
      <c r="E20" s="50"/>
      <c r="F20" s="79"/>
      <c r="G20" s="79"/>
      <c r="H20" s="79"/>
      <c r="I20" s="67"/>
      <c r="J20" s="67"/>
      <c r="K20" s="67"/>
      <c r="L20" s="80"/>
    </row>
    <row r="21" spans="1:12" ht="15" customHeight="1" x14ac:dyDescent="0.25">
      <c r="A21" s="89" t="s">
        <v>28</v>
      </c>
      <c r="B21" s="22" t="s">
        <v>44</v>
      </c>
      <c r="C21" s="23">
        <v>0.14299999999999999</v>
      </c>
      <c r="D21" s="27">
        <v>87300</v>
      </c>
      <c r="E21" s="50"/>
      <c r="F21" s="86"/>
      <c r="G21" s="86"/>
      <c r="H21" s="86"/>
      <c r="I21" s="67"/>
      <c r="J21" s="67"/>
      <c r="K21" s="67"/>
      <c r="L21" s="80"/>
    </row>
    <row r="22" spans="1:12" ht="15" customHeight="1" x14ac:dyDescent="0.25">
      <c r="A22" s="90" t="s">
        <v>29</v>
      </c>
      <c r="B22" s="24" t="s">
        <v>43</v>
      </c>
      <c r="C22" s="25">
        <v>0.19</v>
      </c>
      <c r="D22" s="26">
        <v>378000</v>
      </c>
      <c r="E22" s="50"/>
      <c r="F22" s="86"/>
      <c r="G22" s="86"/>
      <c r="H22" s="86"/>
      <c r="I22" s="67"/>
      <c r="J22" s="67"/>
      <c r="K22" s="67"/>
      <c r="L22" s="80"/>
    </row>
    <row r="23" spans="1:12" x14ac:dyDescent="0.25">
      <c r="A23" s="87"/>
      <c r="B23" s="76"/>
      <c r="C23" s="76"/>
      <c r="D23" s="76"/>
      <c r="E23" s="76"/>
      <c r="F23" s="76"/>
      <c r="G23" s="76"/>
      <c r="H23" s="67"/>
      <c r="I23" s="67"/>
      <c r="J23" s="67"/>
      <c r="K23" s="67"/>
      <c r="L23" s="80"/>
    </row>
    <row r="24" spans="1:12" x14ac:dyDescent="0.25">
      <c r="A24" s="88" t="s">
        <v>10</v>
      </c>
      <c r="B24" s="21" t="s">
        <v>11</v>
      </c>
      <c r="C24" s="21" t="s">
        <v>12</v>
      </c>
      <c r="D24" s="21" t="s">
        <v>13</v>
      </c>
      <c r="E24" s="21" t="s">
        <v>14</v>
      </c>
      <c r="F24" s="21" t="s">
        <v>15</v>
      </c>
      <c r="G24" s="21" t="s">
        <v>30</v>
      </c>
      <c r="H24" s="50" t="s">
        <v>54</v>
      </c>
      <c r="I24" s="76"/>
      <c r="J24" s="76"/>
      <c r="K24" s="67"/>
      <c r="L24" s="80"/>
    </row>
    <row r="25" spans="1:12" x14ac:dyDescent="0.25">
      <c r="A25" s="89" t="s">
        <v>2</v>
      </c>
      <c r="B25" s="23">
        <v>5.5E-2</v>
      </c>
      <c r="C25" s="23">
        <v>3.5000000000000003E-2</v>
      </c>
      <c r="D25" s="23">
        <v>0.12740000000000001</v>
      </c>
      <c r="E25" s="23">
        <v>2.76E-2</v>
      </c>
      <c r="F25" s="23">
        <v>0.41499999999999998</v>
      </c>
      <c r="G25" s="23">
        <v>0.34</v>
      </c>
      <c r="H25" s="50"/>
      <c r="I25" s="76"/>
      <c r="J25" s="76"/>
      <c r="K25" s="67"/>
      <c r="L25" s="80"/>
    </row>
    <row r="26" spans="1:12" x14ac:dyDescent="0.25">
      <c r="A26" s="90" t="s">
        <v>5</v>
      </c>
      <c r="B26" s="25">
        <v>5.5E-2</v>
      </c>
      <c r="C26" s="25">
        <v>3.5000000000000003E-2</v>
      </c>
      <c r="D26" s="25">
        <v>0.12740000000000001</v>
      </c>
      <c r="E26" s="25">
        <v>2.76E-2</v>
      </c>
      <c r="F26" s="25">
        <v>0.41499999999999998</v>
      </c>
      <c r="G26" s="25">
        <v>0.34</v>
      </c>
      <c r="H26" s="50"/>
      <c r="I26" s="76"/>
      <c r="J26" s="76"/>
      <c r="K26" s="67"/>
      <c r="L26" s="80"/>
    </row>
    <row r="27" spans="1:12" x14ac:dyDescent="0.25">
      <c r="A27" s="89" t="s">
        <v>6</v>
      </c>
      <c r="B27" s="23">
        <v>5.5E-2</v>
      </c>
      <c r="C27" s="23">
        <v>3.5000000000000003E-2</v>
      </c>
      <c r="D27" s="23">
        <v>0.12740000000000001</v>
      </c>
      <c r="E27" s="23">
        <v>2.76E-2</v>
      </c>
      <c r="F27" s="23">
        <v>0.42</v>
      </c>
      <c r="G27" s="23">
        <v>0.33500000000000002</v>
      </c>
      <c r="H27" s="50"/>
      <c r="I27" s="79" t="s">
        <v>55</v>
      </c>
      <c r="J27" s="79"/>
      <c r="K27" s="79"/>
      <c r="L27" s="80"/>
    </row>
    <row r="28" spans="1:12" x14ac:dyDescent="0.25">
      <c r="A28" s="90" t="s">
        <v>7</v>
      </c>
      <c r="B28" s="25">
        <v>5.5E-2</v>
      </c>
      <c r="C28" s="25">
        <v>3.5000000000000003E-2</v>
      </c>
      <c r="D28" s="25">
        <v>0.12740000000000001</v>
      </c>
      <c r="E28" s="25">
        <v>2.76E-2</v>
      </c>
      <c r="F28" s="25">
        <v>0.42</v>
      </c>
      <c r="G28" s="25">
        <v>0.33500000000000002</v>
      </c>
      <c r="H28" s="50"/>
      <c r="I28" s="79"/>
      <c r="J28" s="79"/>
      <c r="K28" s="79"/>
      <c r="L28" s="80"/>
    </row>
    <row r="29" spans="1:12" x14ac:dyDescent="0.25">
      <c r="A29" s="89" t="s">
        <v>8</v>
      </c>
      <c r="B29" s="23">
        <v>5.5E-2</v>
      </c>
      <c r="C29" s="23">
        <v>3.5000000000000003E-2</v>
      </c>
      <c r="D29" s="23">
        <v>0.12740000000000001</v>
      </c>
      <c r="E29" s="23">
        <v>2.76E-2</v>
      </c>
      <c r="F29" s="23">
        <v>0.42</v>
      </c>
      <c r="G29" s="23">
        <v>0.33500000000000002</v>
      </c>
      <c r="H29" s="50"/>
      <c r="I29" s="76"/>
      <c r="J29" s="76"/>
      <c r="K29" s="67"/>
      <c r="L29" s="80"/>
    </row>
    <row r="30" spans="1:12" x14ac:dyDescent="0.25">
      <c r="A30" s="90" t="s">
        <v>9</v>
      </c>
      <c r="B30" s="25">
        <v>0.13500000000000001</v>
      </c>
      <c r="C30" s="25">
        <v>0.1</v>
      </c>
      <c r="D30" s="25">
        <v>0.28270000000000001</v>
      </c>
      <c r="E30" s="25">
        <v>6.13E-2</v>
      </c>
      <c r="F30" s="25">
        <v>0.42099999999999999</v>
      </c>
      <c r="G30" s="24" t="s">
        <v>4</v>
      </c>
      <c r="H30" s="50"/>
      <c r="I30" s="76"/>
      <c r="J30" s="76"/>
      <c r="K30" s="67"/>
      <c r="L30" s="80"/>
    </row>
    <row r="31" spans="1:12" ht="15.75" thickBot="1" x14ac:dyDescent="0.3">
      <c r="A31" s="91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3"/>
    </row>
  </sheetData>
  <sheetProtection sheet="1" formatCells="0" formatColumns="0" formatRows="0" insertColumns="0" insertRows="0" insertHyperlinks="0" deleteColumns="0" deleteRows="0"/>
  <mergeCells count="8">
    <mergeCell ref="H24:H30"/>
    <mergeCell ref="I27:K28"/>
    <mergeCell ref="A5:B5"/>
    <mergeCell ref="A8:G8"/>
    <mergeCell ref="A1:B1"/>
    <mergeCell ref="E16:E22"/>
    <mergeCell ref="F19:H20"/>
    <mergeCell ref="A14:L14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showGridLines="0" workbookViewId="0">
      <selection activeCell="B4" sqref="B4"/>
    </sheetView>
  </sheetViews>
  <sheetFormatPr defaultRowHeight="15" x14ac:dyDescent="0.25"/>
  <cols>
    <col min="1" max="1" width="8.7109375" bestFit="1" customWidth="1"/>
    <col min="2" max="2" width="28" bestFit="1" customWidth="1"/>
    <col min="3" max="3" width="11.5703125" bestFit="1" customWidth="1"/>
    <col min="4" max="4" width="19.140625" bestFit="1" customWidth="1"/>
    <col min="5" max="5" width="11.42578125" customWidth="1"/>
    <col min="6" max="7" width="8.7109375" bestFit="1" customWidth="1"/>
    <col min="8" max="8" width="7.5703125" bestFit="1" customWidth="1"/>
  </cols>
  <sheetData>
    <row r="1" spans="1:12" ht="15.75" x14ac:dyDescent="0.25">
      <c r="A1" s="57" t="s">
        <v>32</v>
      </c>
      <c r="B1" s="57"/>
    </row>
    <row r="2" spans="1:12" x14ac:dyDescent="0.25">
      <c r="A2" s="4" t="s">
        <v>40</v>
      </c>
      <c r="B2" s="68" t="str">
        <f>IF(B4&lt;180000.01,1,IF(AND(B4&gt;180000,B4&lt;360000.01),2,IF(AND(B4&gt;360000,B4&lt;720000.01),3,IF(AND(B4&gt;720000,B4&lt;1800000.01),4,IF(AND(B4&gt;1800000,B4&lt;3600000.01),5,IF(AND(B4&gt;3600000,B4&lt;4800000.01),6,"Não Optante"))))))</f>
        <v>Não Optante</v>
      </c>
      <c r="C2" s="60"/>
      <c r="D2" s="61"/>
      <c r="E2" s="61"/>
      <c r="J2" s="64"/>
    </row>
    <row r="3" spans="1:12" x14ac:dyDescent="0.25">
      <c r="A3" s="4" t="s">
        <v>35</v>
      </c>
      <c r="B3" s="13">
        <v>154800</v>
      </c>
      <c r="C3" s="62" t="s">
        <v>53</v>
      </c>
      <c r="D3" s="63"/>
      <c r="E3" s="63"/>
      <c r="J3" s="12"/>
    </row>
    <row r="4" spans="1:12" ht="15.75" thickBot="1" x14ac:dyDescent="0.3">
      <c r="A4" s="4" t="s">
        <v>34</v>
      </c>
      <c r="B4" s="13">
        <v>48000000</v>
      </c>
      <c r="C4" s="62" t="s">
        <v>52</v>
      </c>
      <c r="D4" s="63"/>
      <c r="E4" s="63"/>
      <c r="J4" s="12"/>
    </row>
    <row r="5" spans="1:12" ht="15.75" thickBot="1" x14ac:dyDescent="0.3">
      <c r="A5" s="56" t="s">
        <v>33</v>
      </c>
      <c r="B5" s="56"/>
      <c r="C5" s="41">
        <f>((B4*IF(B2=1,C17,IF(B2=2,C18,IF(B2=3,C19,IF(B2=4,C20,IF(B2=5,C21,IF(B2=6,C22,))))))-IF(B2=1,0,IF(B2=2,D18,IF(B2=3,D19,IF(B2=4,D20,IF(B2=5,D21,IF(B2=6,D22,)))))))/B4)*100</f>
        <v>0</v>
      </c>
      <c r="J5" s="12"/>
    </row>
    <row r="6" spans="1:12" x14ac:dyDescent="0.25">
      <c r="J6" s="12"/>
    </row>
    <row r="7" spans="1:12" x14ac:dyDescent="0.25">
      <c r="J7" s="12"/>
    </row>
    <row r="8" spans="1:12" ht="15.75" x14ac:dyDescent="0.25">
      <c r="A8" s="57" t="s">
        <v>36</v>
      </c>
      <c r="B8" s="57"/>
      <c r="C8" s="57"/>
      <c r="D8" s="57"/>
      <c r="E8" s="57"/>
      <c r="F8" s="57"/>
      <c r="G8" s="57"/>
      <c r="J8" s="12"/>
    </row>
    <row r="9" spans="1:12" x14ac:dyDescent="0.25">
      <c r="A9" s="4"/>
      <c r="B9" s="34" t="s">
        <v>11</v>
      </c>
      <c r="C9" s="34" t="s">
        <v>12</v>
      </c>
      <c r="D9" s="34" t="s">
        <v>37</v>
      </c>
      <c r="E9" s="34" t="s">
        <v>14</v>
      </c>
      <c r="F9" s="34" t="s">
        <v>15</v>
      </c>
      <c r="G9" s="34" t="s">
        <v>31</v>
      </c>
      <c r="H9" s="34" t="s">
        <v>30</v>
      </c>
      <c r="J9" s="12"/>
    </row>
    <row r="10" spans="1:12" x14ac:dyDescent="0.25">
      <c r="A10" s="4" t="s">
        <v>38</v>
      </c>
      <c r="B10" s="32">
        <f>IF(B2=1,B27,IF(B2=2,B28,IF(B2=3,B29,IF(B2=4,B30,IF(B2=5,B31,IF(B2=6,B32,))))))</f>
        <v>0</v>
      </c>
      <c r="C10" s="32">
        <f>IF(B2=1,C27,IF(B2=2,C28,IF(B2=3,C29,IF(B2=4,C30,IF(B2=5,C31,IF(B2=6,C32,))))))</f>
        <v>0</v>
      </c>
      <c r="D10" s="32">
        <f>IF(B2=1,D27,IF(B2=2,D28,IF(B2=3,D29,IF(B2=4,D30,IF(B2=5,D31,IF(B2=6,D32,))))))</f>
        <v>0</v>
      </c>
      <c r="E10" s="32">
        <f>IF(B2=1,E27,IF(B2=2,E28,IF(B2=3,E29,IF(B2=4,E30,IF(B2=5,E31,IF(B2=6,E32,))))))</f>
        <v>0</v>
      </c>
      <c r="F10" s="32">
        <f>IF(B2=1,F27,IF(B2=2,F28,IF(B2=3,F29,IF(B2=4,F30,IF(B2=5,F31,IF(B2=6,F32,))))))</f>
        <v>0</v>
      </c>
      <c r="G10" s="32">
        <f>IF(B2=1,G27,IF(B2=2,G28,IF(B2=3,G29,IF(B2=4,G30,IF(B2=5,G31,IF(B2=6,G32,))))))</f>
        <v>0</v>
      </c>
      <c r="H10" s="32">
        <f>IF(B2=1,H27,IF(B2=2,H28,IF(B2=3,H29,IF(B2=4,H30,IF(B2=5,H31,IF(B2=6,H32,))))))</f>
        <v>0</v>
      </c>
      <c r="J10" s="12"/>
    </row>
    <row r="11" spans="1:12" x14ac:dyDescent="0.25">
      <c r="A11" s="4" t="s">
        <v>39</v>
      </c>
      <c r="B11" s="33">
        <f>B10*C5</f>
        <v>0</v>
      </c>
      <c r="C11" s="33">
        <f>C10*C5</f>
        <v>0</v>
      </c>
      <c r="D11" s="33">
        <f>D10*C5</f>
        <v>0</v>
      </c>
      <c r="E11" s="33">
        <f>E10*C5</f>
        <v>0</v>
      </c>
      <c r="F11" s="33">
        <f>F10*C5</f>
        <v>0</v>
      </c>
      <c r="G11" s="33">
        <f>G10*C5</f>
        <v>0</v>
      </c>
      <c r="H11" s="33">
        <f>H10*C5</f>
        <v>0</v>
      </c>
      <c r="J11" s="12"/>
    </row>
    <row r="12" spans="1:12" x14ac:dyDescent="0.25">
      <c r="G12" s="30" t="s">
        <v>48</v>
      </c>
      <c r="H12" s="31">
        <f>SUM(B11:H11)/100</f>
        <v>0</v>
      </c>
      <c r="J12" s="12"/>
    </row>
    <row r="13" spans="1:12" ht="15.75" thickBot="1" x14ac:dyDescent="0.3">
      <c r="J13" s="12"/>
    </row>
    <row r="14" spans="1:12" x14ac:dyDescent="0.25">
      <c r="A14" s="71" t="s">
        <v>56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85"/>
    </row>
    <row r="15" spans="1:12" x14ac:dyDescent="0.25">
      <c r="A15" s="73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74"/>
    </row>
    <row r="16" spans="1:12" x14ac:dyDescent="0.25">
      <c r="A16" s="75" t="s">
        <v>0</v>
      </c>
      <c r="B16" s="5" t="s">
        <v>41</v>
      </c>
      <c r="C16" s="5" t="s">
        <v>1</v>
      </c>
      <c r="D16" s="5" t="s">
        <v>42</v>
      </c>
      <c r="E16" s="50" t="s">
        <v>54</v>
      </c>
      <c r="F16" s="76"/>
      <c r="G16" s="76"/>
      <c r="H16" s="67"/>
      <c r="I16" s="65"/>
      <c r="J16" s="65"/>
      <c r="K16" s="65"/>
      <c r="L16" s="74"/>
    </row>
    <row r="17" spans="1:12" x14ac:dyDescent="0.25">
      <c r="A17" s="77" t="s">
        <v>2</v>
      </c>
      <c r="B17" s="6" t="s">
        <v>24</v>
      </c>
      <c r="C17" s="7">
        <v>4.4999999999999998E-2</v>
      </c>
      <c r="D17" s="6" t="s">
        <v>4</v>
      </c>
      <c r="E17" s="50"/>
      <c r="F17" s="76"/>
      <c r="G17" s="76"/>
      <c r="H17" s="67"/>
      <c r="I17" s="65"/>
      <c r="J17" s="65"/>
      <c r="K17" s="65"/>
      <c r="L17" s="74"/>
    </row>
    <row r="18" spans="1:12" x14ac:dyDescent="0.25">
      <c r="A18" s="78" t="s">
        <v>5</v>
      </c>
      <c r="B18" s="8" t="s">
        <v>47</v>
      </c>
      <c r="C18" s="9">
        <v>7.8E-2</v>
      </c>
      <c r="D18" s="10">
        <v>5940</v>
      </c>
      <c r="E18" s="50"/>
      <c r="F18" s="76"/>
      <c r="G18" s="76"/>
      <c r="H18" s="67"/>
      <c r="I18" s="65"/>
      <c r="J18" s="65"/>
      <c r="K18" s="65"/>
      <c r="L18" s="74"/>
    </row>
    <row r="19" spans="1:12" x14ac:dyDescent="0.25">
      <c r="A19" s="77" t="s">
        <v>6</v>
      </c>
      <c r="B19" s="6" t="s">
        <v>46</v>
      </c>
      <c r="C19" s="7">
        <v>0.1</v>
      </c>
      <c r="D19" s="11">
        <v>13860</v>
      </c>
      <c r="E19" s="50"/>
      <c r="F19" s="79" t="s">
        <v>55</v>
      </c>
      <c r="G19" s="79"/>
      <c r="H19" s="79"/>
      <c r="I19" s="65"/>
      <c r="J19" s="65"/>
      <c r="K19" s="65"/>
      <c r="L19" s="74"/>
    </row>
    <row r="20" spans="1:12" x14ac:dyDescent="0.25">
      <c r="A20" s="78" t="s">
        <v>7</v>
      </c>
      <c r="B20" s="8" t="s">
        <v>45</v>
      </c>
      <c r="C20" s="9">
        <v>0.112</v>
      </c>
      <c r="D20" s="10">
        <v>22500</v>
      </c>
      <c r="E20" s="50"/>
      <c r="F20" s="79"/>
      <c r="G20" s="79"/>
      <c r="H20" s="79"/>
      <c r="I20" s="65"/>
      <c r="J20" s="65"/>
      <c r="K20" s="65"/>
      <c r="L20" s="74"/>
    </row>
    <row r="21" spans="1:12" x14ac:dyDescent="0.25">
      <c r="A21" s="77" t="s">
        <v>8</v>
      </c>
      <c r="B21" s="6" t="s">
        <v>44</v>
      </c>
      <c r="C21" s="7">
        <v>0.14699999999999999</v>
      </c>
      <c r="D21" s="11">
        <v>85500</v>
      </c>
      <c r="E21" s="50"/>
      <c r="F21" s="76"/>
      <c r="G21" s="76"/>
      <c r="H21" s="67"/>
      <c r="I21" s="65"/>
      <c r="J21" s="65"/>
      <c r="K21" s="65"/>
      <c r="L21" s="74"/>
    </row>
    <row r="22" spans="1:12" x14ac:dyDescent="0.25">
      <c r="A22" s="78" t="s">
        <v>9</v>
      </c>
      <c r="B22" s="8" t="s">
        <v>43</v>
      </c>
      <c r="C22" s="9">
        <v>0.3</v>
      </c>
      <c r="D22" s="10">
        <v>720000</v>
      </c>
      <c r="E22" s="50"/>
      <c r="F22" s="76"/>
      <c r="G22" s="76"/>
      <c r="H22" s="67"/>
      <c r="I22" s="65"/>
      <c r="J22" s="65"/>
      <c r="K22" s="65"/>
      <c r="L22" s="74"/>
    </row>
    <row r="23" spans="1:12" x14ac:dyDescent="0.25">
      <c r="A23" s="73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74"/>
    </row>
    <row r="24" spans="1:12" x14ac:dyDescent="0.25">
      <c r="A24" s="73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74"/>
    </row>
    <row r="25" spans="1:12" x14ac:dyDescent="0.25">
      <c r="A25" s="73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74"/>
    </row>
    <row r="26" spans="1:12" x14ac:dyDescent="0.25">
      <c r="A26" s="75" t="s">
        <v>10</v>
      </c>
      <c r="B26" s="5" t="s">
        <v>11</v>
      </c>
      <c r="C26" s="5" t="s">
        <v>12</v>
      </c>
      <c r="D26" s="5" t="s">
        <v>13</v>
      </c>
      <c r="E26" s="5" t="s">
        <v>14</v>
      </c>
      <c r="F26" s="5" t="s">
        <v>15</v>
      </c>
      <c r="G26" s="5" t="s">
        <v>31</v>
      </c>
      <c r="H26" s="5" t="s">
        <v>30</v>
      </c>
      <c r="I26" s="50" t="s">
        <v>54</v>
      </c>
      <c r="J26" s="76"/>
      <c r="K26" s="76"/>
      <c r="L26" s="80"/>
    </row>
    <row r="27" spans="1:12" x14ac:dyDescent="0.25">
      <c r="A27" s="77" t="s">
        <v>2</v>
      </c>
      <c r="B27" s="7">
        <v>5.5E-2</v>
      </c>
      <c r="C27" s="7">
        <v>3.5000000000000003E-2</v>
      </c>
      <c r="D27" s="7">
        <v>0.11509999999999999</v>
      </c>
      <c r="E27" s="7">
        <v>2.4899999999999999E-2</v>
      </c>
      <c r="F27" s="7">
        <v>0.375</v>
      </c>
      <c r="G27" s="7">
        <v>7.4999999999999997E-2</v>
      </c>
      <c r="H27" s="7">
        <v>0.32</v>
      </c>
      <c r="I27" s="50"/>
      <c r="J27" s="76"/>
      <c r="K27" s="76"/>
      <c r="L27" s="80"/>
    </row>
    <row r="28" spans="1:12" x14ac:dyDescent="0.25">
      <c r="A28" s="78" t="s">
        <v>5</v>
      </c>
      <c r="B28" s="9">
        <v>5.5E-2</v>
      </c>
      <c r="C28" s="9">
        <v>3.5000000000000003E-2</v>
      </c>
      <c r="D28" s="9">
        <v>0.11509999999999999</v>
      </c>
      <c r="E28" s="9">
        <v>2.4899999999999999E-2</v>
      </c>
      <c r="F28" s="9">
        <v>0.375</v>
      </c>
      <c r="G28" s="9">
        <v>7.4999999999999997E-2</v>
      </c>
      <c r="H28" s="9">
        <v>0.32</v>
      </c>
      <c r="I28" s="50"/>
      <c r="J28" s="76"/>
      <c r="K28" s="76"/>
      <c r="L28" s="80"/>
    </row>
    <row r="29" spans="1:12" x14ac:dyDescent="0.25">
      <c r="A29" s="77" t="s">
        <v>6</v>
      </c>
      <c r="B29" s="7">
        <v>5.5E-2</v>
      </c>
      <c r="C29" s="7">
        <v>3.5000000000000003E-2</v>
      </c>
      <c r="D29" s="7">
        <v>0.11509999999999999</v>
      </c>
      <c r="E29" s="7">
        <v>2.4899999999999999E-2</v>
      </c>
      <c r="F29" s="7">
        <v>0.375</v>
      </c>
      <c r="G29" s="7">
        <v>7.4999999999999997E-2</v>
      </c>
      <c r="H29" s="7">
        <v>0.32</v>
      </c>
      <c r="I29" s="50"/>
      <c r="J29" s="79" t="s">
        <v>55</v>
      </c>
      <c r="K29" s="79"/>
      <c r="L29" s="81"/>
    </row>
    <row r="30" spans="1:12" x14ac:dyDescent="0.25">
      <c r="A30" s="78" t="s">
        <v>7</v>
      </c>
      <c r="B30" s="9">
        <v>5.5E-2</v>
      </c>
      <c r="C30" s="9">
        <v>3.5000000000000003E-2</v>
      </c>
      <c r="D30" s="9">
        <v>0.11509999999999999</v>
      </c>
      <c r="E30" s="9">
        <v>2.4899999999999999E-2</v>
      </c>
      <c r="F30" s="9">
        <v>0.375</v>
      </c>
      <c r="G30" s="9">
        <v>7.4999999999999997E-2</v>
      </c>
      <c r="H30" s="9">
        <v>0.32</v>
      </c>
      <c r="I30" s="50"/>
      <c r="J30" s="79"/>
      <c r="K30" s="79"/>
      <c r="L30" s="81"/>
    </row>
    <row r="31" spans="1:12" x14ac:dyDescent="0.25">
      <c r="A31" s="77" t="s">
        <v>8</v>
      </c>
      <c r="B31" s="7">
        <v>5.5E-2</v>
      </c>
      <c r="C31" s="7">
        <v>3.5000000000000003E-2</v>
      </c>
      <c r="D31" s="7">
        <v>0.11509999999999999</v>
      </c>
      <c r="E31" s="7">
        <v>2.4899999999999999E-2</v>
      </c>
      <c r="F31" s="7">
        <v>0.375</v>
      </c>
      <c r="G31" s="7">
        <v>7.4999999999999997E-2</v>
      </c>
      <c r="H31" s="7">
        <v>0.32</v>
      </c>
      <c r="I31" s="50"/>
      <c r="J31" s="76"/>
      <c r="K31" s="76"/>
      <c r="L31" s="80"/>
    </row>
    <row r="32" spans="1:12" x14ac:dyDescent="0.25">
      <c r="A32" s="78" t="s">
        <v>9</v>
      </c>
      <c r="B32" s="9">
        <v>8.5000000000000006E-2</v>
      </c>
      <c r="C32" s="9">
        <v>7.4999999999999997E-2</v>
      </c>
      <c r="D32" s="9">
        <v>0.20960000000000001</v>
      </c>
      <c r="E32" s="9">
        <v>4.5400000000000003E-2</v>
      </c>
      <c r="F32" s="9">
        <v>0.23499999999999999</v>
      </c>
      <c r="G32" s="9">
        <v>0.35</v>
      </c>
      <c r="H32" s="8" t="s">
        <v>4</v>
      </c>
      <c r="I32" s="50"/>
      <c r="J32" s="76"/>
      <c r="K32" s="76"/>
      <c r="L32" s="80"/>
    </row>
    <row r="33" spans="1:12" ht="15.75" thickBot="1" x14ac:dyDescent="0.3">
      <c r="A33" s="82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4"/>
    </row>
  </sheetData>
  <sheetProtection sheet="1" formatCells="0" formatColumns="0" formatRows="0" insertColumns="0" insertRows="0" insertHyperlinks="0" deleteColumns="0" deleteRows="0"/>
  <mergeCells count="11">
    <mergeCell ref="I26:I32"/>
    <mergeCell ref="J29:L30"/>
    <mergeCell ref="C4:E4"/>
    <mergeCell ref="C3:E3"/>
    <mergeCell ref="C2:E2"/>
    <mergeCell ref="A14:L14"/>
    <mergeCell ref="A5:B5"/>
    <mergeCell ref="A8:G8"/>
    <mergeCell ref="A1:B1"/>
    <mergeCell ref="E16:E22"/>
    <mergeCell ref="F19:H20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showGridLines="0" workbookViewId="0">
      <selection activeCell="B4" sqref="B4"/>
    </sheetView>
  </sheetViews>
  <sheetFormatPr defaultRowHeight="15" x14ac:dyDescent="0.25"/>
  <cols>
    <col min="1" max="1" width="8.7109375" bestFit="1" customWidth="1"/>
    <col min="2" max="2" width="27.5703125" bestFit="1" customWidth="1"/>
    <col min="4" max="4" width="19.140625" bestFit="1" customWidth="1"/>
    <col min="5" max="5" width="9.85546875" bestFit="1" customWidth="1"/>
    <col min="6" max="6" width="7.5703125" bestFit="1" customWidth="1"/>
    <col min="7" max="7" width="10" bestFit="1" customWidth="1"/>
  </cols>
  <sheetData>
    <row r="1" spans="1:12" ht="15.75" x14ac:dyDescent="0.25">
      <c r="A1" s="57" t="s">
        <v>32</v>
      </c>
      <c r="B1" s="57"/>
    </row>
    <row r="2" spans="1:12" x14ac:dyDescent="0.25">
      <c r="A2" s="4" t="s">
        <v>40</v>
      </c>
      <c r="B2" s="68" t="str">
        <f>IF(B4&lt;180000.01,1,IF(AND(B4&gt;180000,B4&lt;360000.01),2,IF(AND(B4&gt;360000,B4&lt;720000.01),3,IF(AND(B4&gt;720000,B4&lt;1800000.01),4,IF(AND(B4&gt;1800000,B4&lt;3600000.01),5,IF(AND(B4&gt;3600000,B4&lt;4800000.01),6,"Não Optante"))))))</f>
        <v>Não Optante</v>
      </c>
      <c r="C2" t="s">
        <v>51</v>
      </c>
      <c r="J2" s="64"/>
    </row>
    <row r="3" spans="1:12" x14ac:dyDescent="0.25">
      <c r="A3" s="4" t="s">
        <v>35</v>
      </c>
      <c r="B3" s="47">
        <v>8361.31</v>
      </c>
      <c r="C3" t="s">
        <v>53</v>
      </c>
      <c r="J3" s="12"/>
    </row>
    <row r="4" spans="1:12" ht="15.75" thickBot="1" x14ac:dyDescent="0.3">
      <c r="A4" s="4" t="s">
        <v>34</v>
      </c>
      <c r="B4" s="13">
        <v>48000000</v>
      </c>
      <c r="C4" t="s">
        <v>52</v>
      </c>
      <c r="J4" s="12"/>
    </row>
    <row r="5" spans="1:12" ht="15.75" thickBot="1" x14ac:dyDescent="0.3">
      <c r="A5" s="56" t="s">
        <v>33</v>
      </c>
      <c r="B5" s="56"/>
      <c r="C5" s="41">
        <f>((B4*IF(B2=1,C17,IF(B2=2,C18,IF(B2=3,C19,IF(B2=4,C20,IF(B2=5,C21,IF(B2=6,C22,))))))-IF(B2=1,0,IF(B2=2,D18,IF(B2=3,D19,IF(B2=4,D20,IF(B2=5,D21,IF(B2=6,D22,)))))))/B4)*100</f>
        <v>0</v>
      </c>
      <c r="J5" s="12"/>
    </row>
    <row r="6" spans="1:12" x14ac:dyDescent="0.25">
      <c r="J6" s="12"/>
    </row>
    <row r="7" spans="1:12" x14ac:dyDescent="0.25">
      <c r="J7" s="12"/>
    </row>
    <row r="8" spans="1:12" ht="15.75" x14ac:dyDescent="0.25">
      <c r="A8" s="57" t="s">
        <v>36</v>
      </c>
      <c r="B8" s="57"/>
      <c r="C8" s="57"/>
      <c r="D8" s="57"/>
      <c r="E8" s="57"/>
      <c r="F8" s="57"/>
      <c r="G8" s="57"/>
      <c r="J8" s="12"/>
    </row>
    <row r="9" spans="1:12" x14ac:dyDescent="0.25">
      <c r="A9" s="28"/>
      <c r="B9" s="29" t="s">
        <v>11</v>
      </c>
      <c r="C9" s="29" t="s">
        <v>12</v>
      </c>
      <c r="D9" s="29" t="s">
        <v>37</v>
      </c>
      <c r="E9" s="29" t="s">
        <v>14</v>
      </c>
      <c r="F9" s="29" t="s">
        <v>15</v>
      </c>
      <c r="G9" s="29" t="s">
        <v>16</v>
      </c>
      <c r="J9" s="12"/>
    </row>
    <row r="10" spans="1:12" ht="14.25" customHeight="1" x14ac:dyDescent="0.25">
      <c r="A10" s="4" t="s">
        <v>38</v>
      </c>
      <c r="B10" s="32">
        <f>IF(B2=1,B27,IF(B2=2,B28,IF(B2=3,B29,IF(B2=4,B30,IF(B2=5,B31,IF(B2=6,B32,))))))</f>
        <v>0</v>
      </c>
      <c r="C10" s="32">
        <f>IF(B2=1,C27,IF(B2=2,C28,IF(B2=3,C29,IF(B2=4,C30,IF(B2=5,C31,IF(B2=6,C32,))))))</f>
        <v>0</v>
      </c>
      <c r="D10" s="32">
        <f>IF(B2=1,D27,IF(B2=2,D28,IF(B2=3,D29,IF(B2=4,D30,IF(B2=5,D31,IF(B2=6,D32,))))))</f>
        <v>0</v>
      </c>
      <c r="E10" s="32">
        <f>IF(B2=1,E27,IF(B2=2,E28,IF(B2=3,E29,IF(B2=4,E30,IF(B2=5,E31,IF(B2=6,E32,))))))</f>
        <v>0</v>
      </c>
      <c r="F10" s="32">
        <f>IF(B2=1,F27,IF(B2=2,F28,IF(B2=3,F29,IF(B2=4,F30,IF(B2=5,F31,IF(B2=6,F32,))))))</f>
        <v>0</v>
      </c>
      <c r="G10" s="32">
        <f>IF(B2=1,G27,IF(B2=2,G28,IF(B2=3,G29,IF(B2=4,G30,IF(B2=5,G31,IF(B2=6,G32,))))))</f>
        <v>0</v>
      </c>
      <c r="J10" s="12"/>
    </row>
    <row r="11" spans="1:12" x14ac:dyDescent="0.25">
      <c r="A11" s="4" t="s">
        <v>39</v>
      </c>
      <c r="B11" s="33">
        <f>B10*C5</f>
        <v>0</v>
      </c>
      <c r="C11" s="33">
        <f>C10*C5</f>
        <v>0</v>
      </c>
      <c r="D11" s="33">
        <f>D10*C5</f>
        <v>0</v>
      </c>
      <c r="E11" s="33">
        <f>E10*C5</f>
        <v>0</v>
      </c>
      <c r="F11" s="33">
        <f>F10*C5</f>
        <v>0</v>
      </c>
      <c r="G11" s="33">
        <f>G10*C5</f>
        <v>0</v>
      </c>
      <c r="J11" s="12"/>
    </row>
    <row r="12" spans="1:12" x14ac:dyDescent="0.25">
      <c r="F12" s="30" t="s">
        <v>48</v>
      </c>
      <c r="G12" s="31">
        <f>C5*0.01</f>
        <v>0</v>
      </c>
      <c r="J12" s="12"/>
    </row>
    <row r="13" spans="1:12" ht="15.75" thickBot="1" x14ac:dyDescent="0.3">
      <c r="J13" s="12"/>
    </row>
    <row r="14" spans="1:12" x14ac:dyDescent="0.25">
      <c r="A14" s="71" t="s">
        <v>56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85"/>
    </row>
    <row r="15" spans="1:12" x14ac:dyDescent="0.25">
      <c r="A15" s="73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74"/>
    </row>
    <row r="16" spans="1:12" x14ac:dyDescent="0.25">
      <c r="A16" s="75" t="s">
        <v>0</v>
      </c>
      <c r="B16" s="5" t="s">
        <v>41</v>
      </c>
      <c r="C16" s="5" t="s">
        <v>1</v>
      </c>
      <c r="D16" s="5" t="s">
        <v>42</v>
      </c>
      <c r="E16" s="50" t="s">
        <v>54</v>
      </c>
      <c r="F16" s="76"/>
      <c r="G16" s="76"/>
      <c r="H16" s="67"/>
      <c r="I16" s="65"/>
      <c r="J16" s="65"/>
      <c r="K16" s="65"/>
      <c r="L16" s="74"/>
    </row>
    <row r="17" spans="1:12" x14ac:dyDescent="0.25">
      <c r="A17" s="77" t="s">
        <v>2</v>
      </c>
      <c r="B17" s="6" t="s">
        <v>3</v>
      </c>
      <c r="C17" s="7">
        <v>0.06</v>
      </c>
      <c r="D17" s="6" t="s">
        <v>4</v>
      </c>
      <c r="E17" s="50"/>
      <c r="F17" s="76"/>
      <c r="G17" s="76"/>
      <c r="H17" s="67"/>
      <c r="I17" s="65"/>
      <c r="J17" s="65"/>
      <c r="K17" s="65"/>
      <c r="L17" s="74"/>
    </row>
    <row r="18" spans="1:12" x14ac:dyDescent="0.25">
      <c r="A18" s="78" t="s">
        <v>5</v>
      </c>
      <c r="B18" s="8" t="s">
        <v>47</v>
      </c>
      <c r="C18" s="9">
        <v>0.112</v>
      </c>
      <c r="D18" s="10">
        <v>9360</v>
      </c>
      <c r="E18" s="50"/>
      <c r="F18" s="76"/>
      <c r="G18" s="76"/>
      <c r="H18" s="67"/>
      <c r="I18" s="65"/>
      <c r="J18" s="65"/>
      <c r="K18" s="65"/>
      <c r="L18" s="74"/>
    </row>
    <row r="19" spans="1:12" x14ac:dyDescent="0.25">
      <c r="A19" s="77" t="s">
        <v>6</v>
      </c>
      <c r="B19" s="6" t="s">
        <v>46</v>
      </c>
      <c r="C19" s="7">
        <v>0.13500000000000001</v>
      </c>
      <c r="D19" s="11">
        <v>17640</v>
      </c>
      <c r="E19" s="50"/>
      <c r="F19" s="79" t="s">
        <v>55</v>
      </c>
      <c r="G19" s="79"/>
      <c r="H19" s="79"/>
      <c r="I19" s="65"/>
      <c r="J19" s="65"/>
      <c r="K19" s="65"/>
      <c r="L19" s="74"/>
    </row>
    <row r="20" spans="1:12" x14ac:dyDescent="0.25">
      <c r="A20" s="78" t="s">
        <v>7</v>
      </c>
      <c r="B20" s="8" t="s">
        <v>45</v>
      </c>
      <c r="C20" s="9">
        <v>0.16</v>
      </c>
      <c r="D20" s="10">
        <v>35640</v>
      </c>
      <c r="E20" s="50"/>
      <c r="F20" s="79"/>
      <c r="G20" s="79"/>
      <c r="H20" s="79"/>
      <c r="I20" s="65"/>
      <c r="J20" s="65"/>
      <c r="K20" s="65"/>
      <c r="L20" s="74"/>
    </row>
    <row r="21" spans="1:12" x14ac:dyDescent="0.25">
      <c r="A21" s="77" t="s">
        <v>8</v>
      </c>
      <c r="B21" s="6" t="s">
        <v>44</v>
      </c>
      <c r="C21" s="7">
        <v>0.21</v>
      </c>
      <c r="D21" s="11">
        <v>125640</v>
      </c>
      <c r="E21" s="50"/>
      <c r="F21" s="76"/>
      <c r="G21" s="76"/>
      <c r="H21" s="67"/>
      <c r="I21" s="65"/>
      <c r="J21" s="65"/>
      <c r="K21" s="65"/>
      <c r="L21" s="74"/>
    </row>
    <row r="22" spans="1:12" x14ac:dyDescent="0.25">
      <c r="A22" s="78" t="s">
        <v>9</v>
      </c>
      <c r="B22" s="8" t="s">
        <v>43</v>
      </c>
      <c r="C22" s="9">
        <v>0.33</v>
      </c>
      <c r="D22" s="10">
        <v>648000</v>
      </c>
      <c r="E22" s="50"/>
      <c r="F22" s="76"/>
      <c r="G22" s="76"/>
      <c r="H22" s="67"/>
      <c r="I22" s="65"/>
      <c r="J22" s="65"/>
      <c r="K22" s="65"/>
      <c r="L22" s="74"/>
    </row>
    <row r="23" spans="1:12" x14ac:dyDescent="0.25">
      <c r="A23" s="73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74"/>
    </row>
    <row r="24" spans="1:12" x14ac:dyDescent="0.25">
      <c r="A24" s="73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74"/>
    </row>
    <row r="25" spans="1:12" ht="22.5" x14ac:dyDescent="0.25">
      <c r="A25" s="94"/>
      <c r="B25" s="95"/>
      <c r="C25" s="95"/>
      <c r="D25" s="65"/>
      <c r="E25" s="65"/>
      <c r="F25" s="65"/>
      <c r="G25" s="65"/>
      <c r="H25" s="65"/>
      <c r="I25" s="65"/>
      <c r="J25" s="65"/>
      <c r="K25" s="65"/>
      <c r="L25" s="74"/>
    </row>
    <row r="26" spans="1:12" x14ac:dyDescent="0.25">
      <c r="A26" s="96" t="s">
        <v>10</v>
      </c>
      <c r="B26" s="35" t="s">
        <v>11</v>
      </c>
      <c r="C26" s="35" t="s">
        <v>12</v>
      </c>
      <c r="D26" s="35" t="s">
        <v>13</v>
      </c>
      <c r="E26" s="36" t="s">
        <v>14</v>
      </c>
      <c r="F26" s="35" t="s">
        <v>15</v>
      </c>
      <c r="G26" s="35" t="s">
        <v>16</v>
      </c>
      <c r="H26" s="50" t="s">
        <v>54</v>
      </c>
      <c r="I26" s="76"/>
      <c r="J26" s="76"/>
      <c r="K26" s="67"/>
      <c r="L26" s="74"/>
    </row>
    <row r="27" spans="1:12" x14ac:dyDescent="0.25">
      <c r="A27" s="97" t="s">
        <v>17</v>
      </c>
      <c r="B27" s="37">
        <v>0.04</v>
      </c>
      <c r="C27" s="37">
        <v>3.5000000000000003E-2</v>
      </c>
      <c r="D27" s="37">
        <v>0.12820000000000001</v>
      </c>
      <c r="E27" s="37">
        <v>2.7799999999999998E-2</v>
      </c>
      <c r="F27" s="37">
        <v>0.434</v>
      </c>
      <c r="G27" s="37">
        <v>0.33500000000000002</v>
      </c>
      <c r="H27" s="50"/>
      <c r="I27" s="76"/>
      <c r="J27" s="76"/>
      <c r="K27" s="67"/>
      <c r="L27" s="74"/>
    </row>
    <row r="28" spans="1:12" x14ac:dyDescent="0.25">
      <c r="A28" s="98" t="s">
        <v>18</v>
      </c>
      <c r="B28" s="38">
        <v>0.04</v>
      </c>
      <c r="C28" s="38">
        <v>3.5000000000000003E-2</v>
      </c>
      <c r="D28" s="38">
        <v>0.14050000000000001</v>
      </c>
      <c r="E28" s="38">
        <v>3.0499999999999999E-2</v>
      </c>
      <c r="F28" s="38">
        <v>0.434</v>
      </c>
      <c r="G28" s="38">
        <v>0.32</v>
      </c>
      <c r="H28" s="50"/>
      <c r="I28" s="76"/>
      <c r="J28" s="76"/>
      <c r="K28" s="67"/>
      <c r="L28" s="74"/>
    </row>
    <row r="29" spans="1:12" x14ac:dyDescent="0.25">
      <c r="A29" s="97" t="s">
        <v>19</v>
      </c>
      <c r="B29" s="37">
        <v>0.04</v>
      </c>
      <c r="C29" s="37">
        <v>3.5000000000000003E-2</v>
      </c>
      <c r="D29" s="37">
        <v>0.13639999999999999</v>
      </c>
      <c r="E29" s="37">
        <v>2.9600000000000001E-2</v>
      </c>
      <c r="F29" s="37">
        <v>0.434</v>
      </c>
      <c r="G29" s="37">
        <v>0.32500000000000001</v>
      </c>
      <c r="H29" s="50"/>
      <c r="I29" s="79" t="s">
        <v>55</v>
      </c>
      <c r="J29" s="79"/>
      <c r="K29" s="79"/>
      <c r="L29" s="74"/>
    </row>
    <row r="30" spans="1:12" x14ac:dyDescent="0.25">
      <c r="A30" s="98" t="s">
        <v>20</v>
      </c>
      <c r="B30" s="38">
        <v>0.04</v>
      </c>
      <c r="C30" s="38">
        <v>3.5000000000000003E-2</v>
      </c>
      <c r="D30" s="38">
        <v>0.13639999999999999</v>
      </c>
      <c r="E30" s="38">
        <v>2.9600000000000001E-2</v>
      </c>
      <c r="F30" s="38">
        <v>0.434</v>
      </c>
      <c r="G30" s="38">
        <v>0.32500000000000001</v>
      </c>
      <c r="H30" s="50"/>
      <c r="I30" s="79"/>
      <c r="J30" s="79"/>
      <c r="K30" s="79"/>
      <c r="L30" s="74"/>
    </row>
    <row r="31" spans="1:12" x14ac:dyDescent="0.25">
      <c r="A31" s="97" t="s">
        <v>21</v>
      </c>
      <c r="B31" s="37">
        <v>0.04</v>
      </c>
      <c r="C31" s="37">
        <v>3.5000000000000003E-2</v>
      </c>
      <c r="D31" s="37">
        <v>0.12820000000000001</v>
      </c>
      <c r="E31" s="37">
        <v>2.7799999999999998E-2</v>
      </c>
      <c r="F31" s="37">
        <v>0.434</v>
      </c>
      <c r="G31" s="39" t="s">
        <v>22</v>
      </c>
      <c r="H31" s="50"/>
      <c r="I31" s="76"/>
      <c r="J31" s="76"/>
      <c r="K31" s="67"/>
      <c r="L31" s="74"/>
    </row>
    <row r="32" spans="1:12" x14ac:dyDescent="0.25">
      <c r="A32" s="99" t="s">
        <v>9</v>
      </c>
      <c r="B32" s="40">
        <v>0.35</v>
      </c>
      <c r="C32" s="40">
        <v>0.15</v>
      </c>
      <c r="D32" s="40">
        <v>0.1603</v>
      </c>
      <c r="E32" s="40">
        <v>3.4700000000000002E-2</v>
      </c>
      <c r="F32" s="40">
        <v>0.30499999999999999</v>
      </c>
      <c r="G32" s="3"/>
      <c r="H32" s="50"/>
      <c r="I32" s="76"/>
      <c r="J32" s="76"/>
      <c r="K32" s="67"/>
      <c r="L32" s="74"/>
    </row>
    <row r="33" spans="1:12" ht="15.75" thickBot="1" x14ac:dyDescent="0.3">
      <c r="A33" s="82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4"/>
    </row>
  </sheetData>
  <sheetProtection sheet="1" formatCells="0" formatColumns="0" formatRows="0" insertColumns="0" insertRows="0" insertHyperlinks="0" deleteColumns="0" deleteRows="0"/>
  <mergeCells count="9">
    <mergeCell ref="H26:H32"/>
    <mergeCell ref="I29:K30"/>
    <mergeCell ref="A14:L14"/>
    <mergeCell ref="A25:C25"/>
    <mergeCell ref="A5:B5"/>
    <mergeCell ref="A8:G8"/>
    <mergeCell ref="A1:B1"/>
    <mergeCell ref="E16:E22"/>
    <mergeCell ref="F19:H2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>
      <selection activeCell="B4" sqref="B4"/>
    </sheetView>
  </sheetViews>
  <sheetFormatPr defaultRowHeight="15" x14ac:dyDescent="0.25"/>
  <cols>
    <col min="1" max="1" width="8.7109375" bestFit="1" customWidth="1"/>
    <col min="2" max="2" width="28" bestFit="1" customWidth="1"/>
    <col min="3" max="3" width="9.140625" bestFit="1" customWidth="1"/>
    <col min="4" max="4" width="19.140625" bestFit="1" customWidth="1"/>
    <col min="5" max="5" width="11.42578125" bestFit="1" customWidth="1"/>
    <col min="6" max="6" width="16.85546875" bestFit="1" customWidth="1"/>
    <col min="7" max="7" width="11.42578125" customWidth="1"/>
    <col min="10" max="10" width="14.28515625" bestFit="1" customWidth="1"/>
  </cols>
  <sheetData>
    <row r="1" spans="1:15" ht="15.75" x14ac:dyDescent="0.25">
      <c r="A1" s="57" t="s">
        <v>32</v>
      </c>
      <c r="B1" s="57"/>
    </row>
    <row r="2" spans="1:15" x14ac:dyDescent="0.25">
      <c r="A2" s="28" t="s">
        <v>40</v>
      </c>
      <c r="B2" s="68" t="str">
        <f>IF(B4&lt;180000.01,1,IF(AND(B4&gt;180000,B4&lt;360000.01),2,IF(AND(B4&gt;360000,B4&lt;720000.01),3,IF(AND(B4&gt;720000,B4&lt;1800000.01),4,IF(AND(B4&gt;1800000,B4&lt;3600000.01),5,IF(AND(B4&gt;3600000,B4&lt;4800000.01),6,"Não Optante"))))))</f>
        <v>Não Optante</v>
      </c>
      <c r="C2" t="s">
        <v>51</v>
      </c>
    </row>
    <row r="3" spans="1:15" x14ac:dyDescent="0.25">
      <c r="A3" s="28" t="s">
        <v>35</v>
      </c>
      <c r="B3" s="13">
        <v>3600000</v>
      </c>
      <c r="C3" t="s">
        <v>53</v>
      </c>
      <c r="J3" s="64"/>
    </row>
    <row r="4" spans="1:15" ht="15.75" thickBot="1" x14ac:dyDescent="0.3">
      <c r="A4" s="28" t="s">
        <v>34</v>
      </c>
      <c r="B4" s="13">
        <v>48000000</v>
      </c>
      <c r="C4" t="s">
        <v>52</v>
      </c>
      <c r="J4" s="12"/>
    </row>
    <row r="5" spans="1:15" ht="15.75" thickBot="1" x14ac:dyDescent="0.3">
      <c r="A5" s="56" t="s">
        <v>33</v>
      </c>
      <c r="B5" s="56"/>
      <c r="C5" s="41">
        <f>((B4*IF(B2=1,C17,IF(B2=2,C18,IF(B2=3,C19,IF(B2=4,C20,IF(B2=5,C21,IF(B2=6,C22,))))))-IF(B2=1,0,IF(B2=2,D18,IF(B2=3,D19,IF(B2=4,D20,IF(B2=5,D21,IF(B2=6,D22,)))))))/B4)*100</f>
        <v>0</v>
      </c>
      <c r="J5" s="12"/>
    </row>
    <row r="6" spans="1:15" x14ac:dyDescent="0.25">
      <c r="J6" s="12"/>
    </row>
    <row r="7" spans="1:15" x14ac:dyDescent="0.25">
      <c r="J7" s="12"/>
    </row>
    <row r="8" spans="1:15" x14ac:dyDescent="0.25">
      <c r="A8" s="58" t="s">
        <v>36</v>
      </c>
      <c r="B8" s="58"/>
      <c r="C8" s="58"/>
      <c r="D8" s="58"/>
      <c r="E8" s="58"/>
      <c r="F8" s="58"/>
      <c r="J8" s="12"/>
    </row>
    <row r="9" spans="1:15" x14ac:dyDescent="0.25">
      <c r="A9" s="28"/>
      <c r="B9" s="29" t="s">
        <v>11</v>
      </c>
      <c r="C9" s="29" t="s">
        <v>12</v>
      </c>
      <c r="D9" s="29" t="s">
        <v>37</v>
      </c>
      <c r="E9" s="29" t="s">
        <v>14</v>
      </c>
      <c r="F9" s="29" t="s">
        <v>16</v>
      </c>
      <c r="J9" s="12"/>
    </row>
    <row r="10" spans="1:15" x14ac:dyDescent="0.25">
      <c r="A10" s="4" t="s">
        <v>38</v>
      </c>
      <c r="B10" s="32">
        <f>IF(B2=1,B27,IF(B2=2,B28,IF(B2=3,B29,IF(B2=4,B30,IF(B2=5,B31,IF(B2=6,B32,))))))</f>
        <v>0</v>
      </c>
      <c r="C10" s="32">
        <f>IF(B2=1,C27,IF(B2=2,C28,IF(B2=3,C29,IF(B2=4,C30,IF(B2=5,C31,IF(B2=6,C32,))))))</f>
        <v>0</v>
      </c>
      <c r="D10" s="32">
        <f>IF(B2=1,D27,IF(B2=2,D28,IF(B2=3,D29,IF(B2=4,D30,IF(B2=5,D31,IF(B2=6,D32,))))))</f>
        <v>0</v>
      </c>
      <c r="E10" s="32">
        <f>IF(B2=1,E27,IF(B2=2,E28,IF(B2=3,E29,IF(B2=4,E30,IF(B2=5,E31,IF(B2=6,E32,))))))</f>
        <v>0</v>
      </c>
      <c r="F10" s="32">
        <f>IF(B2=1,F27,IF(B2=2,F28,IF(B2=3,F29,IF(B2=4,F30,IF(B2=5,F31,IF(B2=6,F32,))))))</f>
        <v>0</v>
      </c>
      <c r="J10" s="12"/>
    </row>
    <row r="11" spans="1:15" x14ac:dyDescent="0.25">
      <c r="A11" s="4" t="s">
        <v>39</v>
      </c>
      <c r="B11" s="33">
        <f>IF(G11="Sobra do ISS repartido",((C5*F10)-F11)*31.33+B10*C5,B10*C5)</f>
        <v>0</v>
      </c>
      <c r="C11" s="33">
        <f>IF(G11="Sobra do ISS repartido",((C5*F10)-5)*32+C10*C5,C10*C5)</f>
        <v>0</v>
      </c>
      <c r="D11" s="33">
        <f>IF(G11="Sobra do ISS repartido",((C5*F10)-5)*30.13+D10*C5,D10*C5)</f>
        <v>0</v>
      </c>
      <c r="E11" s="33">
        <f>IF(G11="Sobra do ISS repartido",((C5*F10)-5)*6.54+E10*C5,E10*C5)</f>
        <v>0</v>
      </c>
      <c r="F11" s="33">
        <f>IF(F10*C5&gt;5,5,F10*C5)</f>
        <v>0</v>
      </c>
      <c r="G11" s="59" t="str">
        <f>IF(C5*F10&gt;5,"Sobra do ISS repartido","")</f>
        <v/>
      </c>
      <c r="H11" s="59"/>
      <c r="J11" s="12"/>
    </row>
    <row r="12" spans="1:15" x14ac:dyDescent="0.25">
      <c r="E12" s="30" t="s">
        <v>48</v>
      </c>
      <c r="F12" s="31">
        <f>C5*0.01</f>
        <v>0</v>
      </c>
      <c r="J12" s="12"/>
    </row>
    <row r="13" spans="1:15" ht="15.75" thickBot="1" x14ac:dyDescent="0.3">
      <c r="J13" s="12"/>
      <c r="O13" s="1"/>
    </row>
    <row r="14" spans="1:15" x14ac:dyDescent="0.25">
      <c r="A14" s="71" t="s">
        <v>56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85"/>
      <c r="O14" s="2"/>
    </row>
    <row r="15" spans="1:15" x14ac:dyDescent="0.25">
      <c r="A15" s="73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74"/>
    </row>
    <row r="16" spans="1:15" x14ac:dyDescent="0.25">
      <c r="A16" s="75" t="s">
        <v>0</v>
      </c>
      <c r="B16" s="5" t="s">
        <v>41</v>
      </c>
      <c r="C16" s="5" t="s">
        <v>1</v>
      </c>
      <c r="D16" s="5" t="s">
        <v>42</v>
      </c>
      <c r="E16" s="50" t="s">
        <v>54</v>
      </c>
      <c r="F16" s="76"/>
      <c r="G16" s="76"/>
      <c r="H16" s="67"/>
      <c r="I16" s="65"/>
      <c r="J16" s="65"/>
      <c r="K16" s="65"/>
      <c r="L16" s="74"/>
    </row>
    <row r="17" spans="1:12" ht="15" customHeight="1" x14ac:dyDescent="0.25">
      <c r="A17" s="77" t="s">
        <v>2</v>
      </c>
      <c r="B17" s="6" t="s">
        <v>24</v>
      </c>
      <c r="C17" s="7">
        <v>4.4999999999999998E-2</v>
      </c>
      <c r="D17" s="6" t="s">
        <v>4</v>
      </c>
      <c r="E17" s="50"/>
      <c r="F17" s="76"/>
      <c r="G17" s="76"/>
      <c r="H17" s="67"/>
      <c r="I17" s="65"/>
      <c r="J17" s="65"/>
      <c r="K17" s="65"/>
      <c r="L17" s="74"/>
    </row>
    <row r="18" spans="1:12" x14ac:dyDescent="0.25">
      <c r="A18" s="78" t="s">
        <v>5</v>
      </c>
      <c r="B18" s="8" t="s">
        <v>47</v>
      </c>
      <c r="C18" s="9">
        <v>0.09</v>
      </c>
      <c r="D18" s="10">
        <v>8100</v>
      </c>
      <c r="E18" s="50"/>
      <c r="F18" s="76"/>
      <c r="G18" s="76"/>
      <c r="H18" s="67"/>
      <c r="I18" s="65"/>
      <c r="J18" s="65"/>
      <c r="K18" s="65"/>
      <c r="L18" s="74"/>
    </row>
    <row r="19" spans="1:12" x14ac:dyDescent="0.25">
      <c r="A19" s="77" t="s">
        <v>6</v>
      </c>
      <c r="B19" s="6" t="s">
        <v>46</v>
      </c>
      <c r="C19" s="7">
        <v>0.10199999999999999</v>
      </c>
      <c r="D19" s="11">
        <v>12420</v>
      </c>
      <c r="E19" s="50"/>
      <c r="F19" s="79" t="s">
        <v>55</v>
      </c>
      <c r="G19" s="79"/>
      <c r="H19" s="79"/>
      <c r="I19" s="65"/>
      <c r="J19" s="65"/>
      <c r="K19" s="65"/>
      <c r="L19" s="74"/>
    </row>
    <row r="20" spans="1:12" x14ac:dyDescent="0.25">
      <c r="A20" s="78" t="s">
        <v>7</v>
      </c>
      <c r="B20" s="8" t="s">
        <v>45</v>
      </c>
      <c r="C20" s="9">
        <v>0.14000000000000001</v>
      </c>
      <c r="D20" s="10">
        <v>39780</v>
      </c>
      <c r="E20" s="50"/>
      <c r="F20" s="79"/>
      <c r="G20" s="79"/>
      <c r="H20" s="79"/>
      <c r="I20" s="65"/>
      <c r="J20" s="65"/>
      <c r="K20" s="65"/>
      <c r="L20" s="74"/>
    </row>
    <row r="21" spans="1:12" x14ac:dyDescent="0.25">
      <c r="A21" s="77" t="s">
        <v>8</v>
      </c>
      <c r="B21" s="6" t="s">
        <v>44</v>
      </c>
      <c r="C21" s="7">
        <v>0.22</v>
      </c>
      <c r="D21" s="11">
        <v>183780</v>
      </c>
      <c r="E21" s="50"/>
      <c r="F21" s="76"/>
      <c r="G21" s="76"/>
      <c r="H21" s="67"/>
      <c r="I21" s="65"/>
      <c r="J21" s="65"/>
      <c r="K21" s="65"/>
      <c r="L21" s="74"/>
    </row>
    <row r="22" spans="1:12" x14ac:dyDescent="0.25">
      <c r="A22" s="78" t="s">
        <v>9</v>
      </c>
      <c r="B22" s="8" t="s">
        <v>43</v>
      </c>
      <c r="C22" s="9">
        <v>0.33</v>
      </c>
      <c r="D22" s="10">
        <v>828000</v>
      </c>
      <c r="E22" s="50"/>
      <c r="F22" s="76"/>
      <c r="G22" s="76"/>
      <c r="H22" s="67"/>
      <c r="I22" s="65"/>
      <c r="J22" s="65"/>
      <c r="K22" s="65"/>
      <c r="L22" s="74"/>
    </row>
    <row r="23" spans="1:12" x14ac:dyDescent="0.25">
      <c r="A23" s="73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74"/>
    </row>
    <row r="24" spans="1:12" x14ac:dyDescent="0.25">
      <c r="A24" s="73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74"/>
    </row>
    <row r="25" spans="1:12" x14ac:dyDescent="0.25">
      <c r="A25" s="73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74"/>
    </row>
    <row r="26" spans="1:12" x14ac:dyDescent="0.25">
      <c r="A26" s="75" t="s">
        <v>10</v>
      </c>
      <c r="B26" s="5" t="s">
        <v>11</v>
      </c>
      <c r="C26" s="5" t="s">
        <v>12</v>
      </c>
      <c r="D26" s="5" t="s">
        <v>13</v>
      </c>
      <c r="E26" s="5" t="s">
        <v>14</v>
      </c>
      <c r="F26" s="5" t="s">
        <v>16</v>
      </c>
      <c r="G26" s="50" t="s">
        <v>54</v>
      </c>
      <c r="H26" s="76"/>
      <c r="I26" s="76"/>
      <c r="J26" s="67"/>
      <c r="K26" s="65"/>
      <c r="L26" s="74"/>
    </row>
    <row r="27" spans="1:12" x14ac:dyDescent="0.25">
      <c r="A27" s="77" t="s">
        <v>2</v>
      </c>
      <c r="B27" s="7">
        <v>0.188</v>
      </c>
      <c r="C27" s="7">
        <v>0.152</v>
      </c>
      <c r="D27" s="7">
        <v>0.1767</v>
      </c>
      <c r="E27" s="7">
        <v>3.8300000000000001E-2</v>
      </c>
      <c r="F27" s="7">
        <v>0.44500000000000001</v>
      </c>
      <c r="G27" s="50"/>
      <c r="H27" s="76"/>
      <c r="I27" s="76"/>
      <c r="J27" s="67"/>
      <c r="K27" s="65"/>
      <c r="L27" s="74"/>
    </row>
    <row r="28" spans="1:12" x14ac:dyDescent="0.25">
      <c r="A28" s="78" t="s">
        <v>5</v>
      </c>
      <c r="B28" s="9">
        <v>0.19800000000000001</v>
      </c>
      <c r="C28" s="9">
        <v>0.152</v>
      </c>
      <c r="D28" s="9">
        <v>0.20549999999999999</v>
      </c>
      <c r="E28" s="9">
        <v>4.4499999999999998E-2</v>
      </c>
      <c r="F28" s="9">
        <v>0.4</v>
      </c>
      <c r="G28" s="50"/>
      <c r="H28" s="76"/>
      <c r="I28" s="76"/>
      <c r="J28" s="67"/>
      <c r="K28" s="65"/>
      <c r="L28" s="74"/>
    </row>
    <row r="29" spans="1:12" x14ac:dyDescent="0.25">
      <c r="A29" s="77" t="s">
        <v>6</v>
      </c>
      <c r="B29" s="7">
        <v>0.20799999999999999</v>
      </c>
      <c r="C29" s="7">
        <v>0.152</v>
      </c>
      <c r="D29" s="7">
        <v>0.1973</v>
      </c>
      <c r="E29" s="7">
        <v>4.2700000000000002E-2</v>
      </c>
      <c r="F29" s="7">
        <v>0.4</v>
      </c>
      <c r="G29" s="50"/>
      <c r="H29" s="79" t="s">
        <v>55</v>
      </c>
      <c r="I29" s="79"/>
      <c r="J29" s="79"/>
      <c r="K29" s="65"/>
      <c r="L29" s="74"/>
    </row>
    <row r="30" spans="1:12" x14ac:dyDescent="0.25">
      <c r="A30" s="78" t="s">
        <v>7</v>
      </c>
      <c r="B30" s="9">
        <v>0.17799999999999999</v>
      </c>
      <c r="C30" s="9">
        <v>0.192</v>
      </c>
      <c r="D30" s="9">
        <v>0.189</v>
      </c>
      <c r="E30" s="9">
        <v>4.1000000000000002E-2</v>
      </c>
      <c r="F30" s="9">
        <v>0.4</v>
      </c>
      <c r="G30" s="50"/>
      <c r="H30" s="79"/>
      <c r="I30" s="79"/>
      <c r="J30" s="79"/>
      <c r="K30" s="65"/>
      <c r="L30" s="74"/>
    </row>
    <row r="31" spans="1:12" x14ac:dyDescent="0.25">
      <c r="A31" s="77" t="s">
        <v>8</v>
      </c>
      <c r="B31" s="7">
        <v>0.188</v>
      </c>
      <c r="C31" s="7">
        <v>0.192</v>
      </c>
      <c r="D31" s="7">
        <v>0.18079999999999999</v>
      </c>
      <c r="E31" s="7">
        <v>3.9199999999999999E-2</v>
      </c>
      <c r="F31" s="45">
        <v>0.4</v>
      </c>
      <c r="G31" s="50"/>
      <c r="H31" s="76"/>
      <c r="I31" s="76"/>
      <c r="J31" s="67"/>
      <c r="K31" s="65"/>
      <c r="L31" s="74"/>
    </row>
    <row r="32" spans="1:12" x14ac:dyDescent="0.25">
      <c r="A32" s="78" t="s">
        <v>9</v>
      </c>
      <c r="B32" s="9">
        <v>0.53500000000000003</v>
      </c>
      <c r="C32" s="9">
        <v>0.215</v>
      </c>
      <c r="D32" s="9">
        <v>0.20549999999999999</v>
      </c>
      <c r="E32" s="9">
        <v>4.4499999999999998E-2</v>
      </c>
      <c r="F32" s="8" t="s">
        <v>4</v>
      </c>
      <c r="G32" s="50"/>
      <c r="H32" s="76"/>
      <c r="I32" s="76"/>
      <c r="J32" s="67"/>
      <c r="K32" s="65"/>
      <c r="L32" s="74"/>
    </row>
    <row r="33" spans="1:12" ht="16.5" customHeight="1" x14ac:dyDescent="0.25">
      <c r="A33" s="100"/>
      <c r="B33" s="44">
        <v>0.31330000000000002</v>
      </c>
      <c r="C33" s="44">
        <v>0.32</v>
      </c>
      <c r="D33" s="44">
        <v>0.30130000000000001</v>
      </c>
      <c r="E33" s="44">
        <v>6.54E-2</v>
      </c>
      <c r="F33" s="43" t="s">
        <v>50</v>
      </c>
      <c r="G33" s="65"/>
      <c r="H33" s="65"/>
      <c r="I33" s="65"/>
      <c r="J33" s="65"/>
      <c r="K33" s="65"/>
      <c r="L33" s="74"/>
    </row>
    <row r="34" spans="1:12" x14ac:dyDescent="0.25">
      <c r="A34" s="101" t="s">
        <v>49</v>
      </c>
      <c r="B34" s="102"/>
      <c r="C34" s="102"/>
      <c r="D34" s="102"/>
      <c r="E34" s="102"/>
      <c r="F34" s="102"/>
      <c r="G34" s="65"/>
      <c r="H34" s="65"/>
      <c r="I34" s="65"/>
      <c r="J34" s="65"/>
      <c r="K34" s="65"/>
      <c r="L34" s="74"/>
    </row>
    <row r="35" spans="1:12" x14ac:dyDescent="0.25">
      <c r="A35" s="103"/>
      <c r="B35" s="102"/>
      <c r="C35" s="102"/>
      <c r="D35" s="102"/>
      <c r="E35" s="102"/>
      <c r="F35" s="102"/>
      <c r="G35" s="65"/>
      <c r="H35" s="65"/>
      <c r="I35" s="65"/>
      <c r="J35" s="65"/>
      <c r="K35" s="65"/>
      <c r="L35" s="74"/>
    </row>
    <row r="36" spans="1:12" ht="15.75" thickBot="1" x14ac:dyDescent="0.3">
      <c r="A36" s="82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4"/>
    </row>
  </sheetData>
  <sheetProtection sheet="1" formatCells="0" formatColumns="0" formatRows="0" insertColumns="0" insertRows="0" insertHyperlinks="0" deleteColumns="0" deleteRows="0"/>
  <mergeCells count="10">
    <mergeCell ref="A34:F35"/>
    <mergeCell ref="A5:B5"/>
    <mergeCell ref="A1:B1"/>
    <mergeCell ref="A8:F8"/>
    <mergeCell ref="G11:H11"/>
    <mergeCell ref="E16:E22"/>
    <mergeCell ref="F19:H20"/>
    <mergeCell ref="G26:G32"/>
    <mergeCell ref="H29:J30"/>
    <mergeCell ref="A14:L14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workbookViewId="0">
      <selection activeCell="B4" sqref="B4"/>
    </sheetView>
  </sheetViews>
  <sheetFormatPr defaultRowHeight="15" x14ac:dyDescent="0.25"/>
  <cols>
    <col min="1" max="1" width="8.7109375" bestFit="1" customWidth="1"/>
    <col min="2" max="2" width="28.140625" bestFit="1" customWidth="1"/>
    <col min="3" max="3" width="9.28515625" bestFit="1" customWidth="1"/>
    <col min="4" max="4" width="24.7109375" bestFit="1" customWidth="1"/>
    <col min="5" max="5" width="9.28515625" bestFit="1" customWidth="1"/>
    <col min="6" max="6" width="9.140625" bestFit="1" customWidth="1"/>
    <col min="7" max="7" width="16.85546875" bestFit="1" customWidth="1"/>
  </cols>
  <sheetData>
    <row r="1" spans="1:12" ht="15.75" x14ac:dyDescent="0.25">
      <c r="A1" s="57" t="s">
        <v>32</v>
      </c>
      <c r="B1" s="57"/>
    </row>
    <row r="2" spans="1:12" x14ac:dyDescent="0.25">
      <c r="A2" s="4" t="s">
        <v>40</v>
      </c>
      <c r="B2" s="68">
        <f>IF(B4&lt;180000.01,1,IF(AND(B4&gt;180000,B4&lt;360000.01),2,IF(AND(B4&gt;360000,B4&lt;720000.01),3,IF(AND(B4&gt;720000,B4&lt;1800000.01),4,IF(AND(B4&gt;1800000,B4&lt;3600000.01),5,IF(AND(B4&gt;3600000,B4&lt;4800000.01),6,"Não Optante"))))))</f>
        <v>5</v>
      </c>
      <c r="C2" t="s">
        <v>51</v>
      </c>
    </row>
    <row r="3" spans="1:12" x14ac:dyDescent="0.25">
      <c r="A3" s="4" t="s">
        <v>35</v>
      </c>
      <c r="B3" s="13">
        <v>3610000</v>
      </c>
      <c r="C3" t="s">
        <v>53</v>
      </c>
    </row>
    <row r="4" spans="1:12" ht="15.75" thickBot="1" x14ac:dyDescent="0.3">
      <c r="A4" s="4" t="s">
        <v>34</v>
      </c>
      <c r="B4" s="13">
        <v>3600000</v>
      </c>
      <c r="C4" t="s">
        <v>52</v>
      </c>
      <c r="K4" s="64"/>
    </row>
    <row r="5" spans="1:12" ht="15.75" thickBot="1" x14ac:dyDescent="0.3">
      <c r="A5" s="56" t="s">
        <v>33</v>
      </c>
      <c r="B5" s="56"/>
      <c r="C5" s="48">
        <f>((B4*IF(B2=1,C17,IF(B2=2,C18,IF(B2=3,C19,IF(B2=4,C20,IF(B2=5,C21,IF(B2=6,C22,))))))-IF(B2=1,0,IF(B2=2,D18,IF(B2=3,D19,IF(B2=4,D20,IF(B2=5,D21,IF(B2=6,D22,)))))))/B4)*100</f>
        <v>21.274999999999999</v>
      </c>
      <c r="K5" s="12"/>
    </row>
    <row r="6" spans="1:12" x14ac:dyDescent="0.25">
      <c r="K6" s="12"/>
    </row>
    <row r="7" spans="1:12" x14ac:dyDescent="0.25">
      <c r="K7" s="12"/>
    </row>
    <row r="8" spans="1:12" ht="15.75" x14ac:dyDescent="0.25">
      <c r="A8" s="57" t="s">
        <v>36</v>
      </c>
      <c r="B8" s="57"/>
      <c r="C8" s="57"/>
      <c r="D8" s="57"/>
      <c r="E8" s="57"/>
      <c r="F8" s="57"/>
      <c r="G8" s="57"/>
      <c r="K8" s="12"/>
    </row>
    <row r="9" spans="1:12" x14ac:dyDescent="0.25">
      <c r="A9" s="28"/>
      <c r="B9" s="29" t="s">
        <v>11</v>
      </c>
      <c r="C9" s="29" t="s">
        <v>12</v>
      </c>
      <c r="D9" s="29" t="s">
        <v>37</v>
      </c>
      <c r="E9" s="29" t="s">
        <v>14</v>
      </c>
      <c r="F9" s="29" t="s">
        <v>15</v>
      </c>
      <c r="G9" s="29" t="s">
        <v>16</v>
      </c>
      <c r="K9" s="12"/>
    </row>
    <row r="10" spans="1:12" x14ac:dyDescent="0.25">
      <c r="A10" s="28" t="s">
        <v>38</v>
      </c>
      <c r="B10" s="32">
        <f>IF(B2=1,B27,IF(B2=2,B28,IF(B2=3,B29,IF(B2=4,B30,IF(B2=5,B31,IF(B2=6,B32,))))))</f>
        <v>0.23</v>
      </c>
      <c r="C10" s="32">
        <f>IF(B2=1,C27,IF(B2=2,C28,IF(B2=3,C29,IF(B2=4,C30,IF(B2=5,C31,IF(B2=6,C32,))))))</f>
        <v>0.125</v>
      </c>
      <c r="D10" s="32">
        <f>IF(B2=1,D27,IF(B2=2,D28,IF(B2=3,D29,IF(B2=4,D30,IF(B2=5,D31,IF(B2=6,D32,))))))</f>
        <v>0.14099999999999999</v>
      </c>
      <c r="E10" s="32">
        <f>IF(B2=1,E27,IF(B2=2,E28,IF(B2=3,E29,IF(B2=4,E30,IF(B2=5,E31,IF(B2=6,E32,))))))</f>
        <v>3.0499999999999999E-2</v>
      </c>
      <c r="F10" s="32">
        <f>IF(B2=1,F27,IF(B2=2,F28,IF(B2=3,F29,IF(B2=4,F30,IF(B2=5,F31,IF(B2=6,F32,))))))</f>
        <v>0.23849999999999999</v>
      </c>
      <c r="G10" s="32">
        <f>IF(B2=1,G27,IF(B2=2,G28,IF(B2=3,G29,IF(B2=4,G30,IF(B2=5,G31,IF(B2=6,G32,))))))</f>
        <v>0.23499999999999999</v>
      </c>
      <c r="K10" s="12"/>
    </row>
    <row r="11" spans="1:12" x14ac:dyDescent="0.25">
      <c r="A11" s="28" t="s">
        <v>39</v>
      </c>
      <c r="B11" s="33">
        <f>IF(H11="Sobra do ISS repartido",(((G10*C5)-5)*30.07)+B10*C5,B10*C5)</f>
        <v>4.8932500000000001</v>
      </c>
      <c r="C11" s="33">
        <f>IF(G10*C5&gt;5,(((G10*C5)-5)*16.34)+C10*C5,C10*C5)</f>
        <v>2.6593749999999998</v>
      </c>
      <c r="D11" s="33">
        <f>IF(G10*C5&gt;5,(((G10*C5)-5)*18.43)+D10*C5,D10*C5)</f>
        <v>2.9997749999999996</v>
      </c>
      <c r="E11" s="33">
        <f>IF(G10*C5&gt;5,(((G10*C5)-5)*3.99)+E10*C5,E10*C5)</f>
        <v>0.64888749999999995</v>
      </c>
      <c r="F11" s="33">
        <f>IF(G10*C5&gt;5,(((G10*C5)-5)*31.17)+F10*C5,F10*C5)</f>
        <v>5.0740874999999992</v>
      </c>
      <c r="G11" s="33">
        <f>G10*C5</f>
        <v>4.9996249999999991</v>
      </c>
      <c r="H11" t="str">
        <f>IF(C5*G10&gt;5,"Sobra do ISS repartido","")</f>
        <v/>
      </c>
      <c r="K11" s="12"/>
    </row>
    <row r="12" spans="1:12" x14ac:dyDescent="0.25">
      <c r="F12" s="30" t="s">
        <v>48</v>
      </c>
      <c r="G12" s="31">
        <f>C5*0.01</f>
        <v>0.21274999999999999</v>
      </c>
      <c r="K12" s="12"/>
    </row>
    <row r="13" spans="1:12" ht="15.75" thickBot="1" x14ac:dyDescent="0.3">
      <c r="K13" s="12"/>
    </row>
    <row r="14" spans="1:12" x14ac:dyDescent="0.25">
      <c r="A14" s="71" t="s">
        <v>56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85"/>
    </row>
    <row r="15" spans="1:12" x14ac:dyDescent="0.25">
      <c r="A15" s="73"/>
      <c r="B15" s="65"/>
      <c r="C15" s="65"/>
      <c r="D15" s="65"/>
      <c r="E15" s="65"/>
      <c r="F15" s="65"/>
      <c r="G15" s="65"/>
      <c r="H15" s="65"/>
      <c r="I15" s="65"/>
      <c r="J15" s="65"/>
      <c r="K15" s="67"/>
      <c r="L15" s="74"/>
    </row>
    <row r="16" spans="1:12" x14ac:dyDescent="0.25">
      <c r="A16" s="75" t="s">
        <v>0</v>
      </c>
      <c r="B16" s="5" t="s">
        <v>41</v>
      </c>
      <c r="C16" s="5" t="s">
        <v>1</v>
      </c>
      <c r="D16" s="5" t="s">
        <v>42</v>
      </c>
      <c r="E16" s="50" t="s">
        <v>54</v>
      </c>
      <c r="F16" s="76"/>
      <c r="G16" s="76"/>
      <c r="H16" s="67"/>
      <c r="I16" s="65"/>
      <c r="J16" s="65"/>
      <c r="K16" s="65"/>
      <c r="L16" s="74"/>
    </row>
    <row r="17" spans="1:12" ht="16.5" customHeight="1" x14ac:dyDescent="0.25">
      <c r="A17" s="77" t="s">
        <v>2</v>
      </c>
      <c r="B17" s="6" t="s">
        <v>24</v>
      </c>
      <c r="C17" s="7">
        <v>0.155</v>
      </c>
      <c r="D17" s="6" t="s">
        <v>4</v>
      </c>
      <c r="E17" s="50"/>
      <c r="F17" s="76"/>
      <c r="G17" s="76"/>
      <c r="H17" s="67"/>
      <c r="I17" s="65"/>
      <c r="J17" s="65"/>
      <c r="K17" s="65"/>
      <c r="L17" s="74"/>
    </row>
    <row r="18" spans="1:12" ht="15.75" customHeight="1" x14ac:dyDescent="0.25">
      <c r="A18" s="78" t="s">
        <v>5</v>
      </c>
      <c r="B18" s="8" t="s">
        <v>47</v>
      </c>
      <c r="C18" s="9">
        <v>0.18</v>
      </c>
      <c r="D18" s="10">
        <v>4500</v>
      </c>
      <c r="E18" s="50"/>
      <c r="F18" s="76"/>
      <c r="G18" s="76"/>
      <c r="H18" s="67"/>
      <c r="I18" s="65"/>
      <c r="J18" s="65"/>
      <c r="K18" s="65"/>
      <c r="L18" s="74"/>
    </row>
    <row r="19" spans="1:12" ht="15.75" customHeight="1" x14ac:dyDescent="0.25">
      <c r="A19" s="77" t="s">
        <v>6</v>
      </c>
      <c r="B19" s="6" t="s">
        <v>46</v>
      </c>
      <c r="C19" s="7">
        <v>0.19500000000000001</v>
      </c>
      <c r="D19" s="11">
        <v>9900</v>
      </c>
      <c r="E19" s="50"/>
      <c r="F19" s="79" t="s">
        <v>55</v>
      </c>
      <c r="G19" s="79"/>
      <c r="H19" s="79"/>
      <c r="I19" s="65"/>
      <c r="J19" s="65"/>
      <c r="K19" s="65"/>
      <c r="L19" s="74"/>
    </row>
    <row r="20" spans="1:12" ht="15.75" customHeight="1" x14ac:dyDescent="0.25">
      <c r="A20" s="78" t="s">
        <v>7</v>
      </c>
      <c r="B20" s="8" t="s">
        <v>45</v>
      </c>
      <c r="C20" s="9">
        <v>0.20499999999999999</v>
      </c>
      <c r="D20" s="10">
        <v>17100</v>
      </c>
      <c r="E20" s="50"/>
      <c r="F20" s="79"/>
      <c r="G20" s="79"/>
      <c r="H20" s="79"/>
      <c r="I20" s="65"/>
      <c r="J20" s="65"/>
      <c r="K20" s="65"/>
      <c r="L20" s="74"/>
    </row>
    <row r="21" spans="1:12" ht="15.75" customHeight="1" x14ac:dyDescent="0.25">
      <c r="A21" s="77" t="s">
        <v>8</v>
      </c>
      <c r="B21" s="6" t="s">
        <v>44</v>
      </c>
      <c r="C21" s="7">
        <v>0.23</v>
      </c>
      <c r="D21" s="11">
        <v>62100</v>
      </c>
      <c r="E21" s="50"/>
      <c r="F21" s="76"/>
      <c r="G21" s="76"/>
      <c r="H21" s="67"/>
      <c r="I21" s="65"/>
      <c r="J21" s="65"/>
      <c r="K21" s="65"/>
      <c r="L21" s="74"/>
    </row>
    <row r="22" spans="1:12" ht="15" customHeight="1" x14ac:dyDescent="0.25">
      <c r="A22" s="78" t="s">
        <v>9</v>
      </c>
      <c r="B22" s="8" t="s">
        <v>43</v>
      </c>
      <c r="C22" s="9">
        <v>0.30499999999999999</v>
      </c>
      <c r="D22" s="10">
        <v>540000</v>
      </c>
      <c r="E22" s="50"/>
      <c r="F22" s="76"/>
      <c r="G22" s="76"/>
      <c r="H22" s="67"/>
      <c r="I22" s="65"/>
      <c r="J22" s="65"/>
      <c r="K22" s="65"/>
      <c r="L22" s="74"/>
    </row>
    <row r="23" spans="1:12" x14ac:dyDescent="0.25">
      <c r="A23" s="73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74"/>
    </row>
    <row r="24" spans="1:12" x14ac:dyDescent="0.25">
      <c r="A24" s="73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74"/>
    </row>
    <row r="25" spans="1:12" x14ac:dyDescent="0.25">
      <c r="A25" s="73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74"/>
    </row>
    <row r="26" spans="1:12" x14ac:dyDescent="0.25">
      <c r="A26" s="75" t="s">
        <v>10</v>
      </c>
      <c r="B26" s="5" t="s">
        <v>11</v>
      </c>
      <c r="C26" s="5" t="s">
        <v>12</v>
      </c>
      <c r="D26" s="5" t="s">
        <v>13</v>
      </c>
      <c r="E26" s="5" t="s">
        <v>14</v>
      </c>
      <c r="F26" s="5" t="s">
        <v>15</v>
      </c>
      <c r="G26" s="5" t="s">
        <v>16</v>
      </c>
      <c r="H26" s="50" t="s">
        <v>54</v>
      </c>
      <c r="I26" s="76"/>
      <c r="J26" s="76"/>
      <c r="K26" s="67"/>
      <c r="L26" s="74"/>
    </row>
    <row r="27" spans="1:12" ht="16.5" customHeight="1" x14ac:dyDescent="0.25">
      <c r="A27" s="77" t="s">
        <v>2</v>
      </c>
      <c r="B27" s="7">
        <v>0.25</v>
      </c>
      <c r="C27" s="7">
        <v>0.15</v>
      </c>
      <c r="D27" s="7">
        <v>0.14099999999999999</v>
      </c>
      <c r="E27" s="7">
        <v>3.0499999999999999E-2</v>
      </c>
      <c r="F27" s="7">
        <v>0.28849999999999998</v>
      </c>
      <c r="G27" s="7">
        <v>0.14000000000000001</v>
      </c>
      <c r="H27" s="50"/>
      <c r="I27" s="76"/>
      <c r="J27" s="76"/>
      <c r="K27" s="67"/>
      <c r="L27" s="74"/>
    </row>
    <row r="28" spans="1:12" ht="15.75" customHeight="1" x14ac:dyDescent="0.25">
      <c r="A28" s="78" t="s">
        <v>5</v>
      </c>
      <c r="B28" s="9">
        <v>0.23</v>
      </c>
      <c r="C28" s="9">
        <v>0.15</v>
      </c>
      <c r="D28" s="9">
        <v>0.14099999999999999</v>
      </c>
      <c r="E28" s="9">
        <v>3.0499999999999999E-2</v>
      </c>
      <c r="F28" s="9">
        <v>0.27850000000000003</v>
      </c>
      <c r="G28" s="9">
        <v>0.17</v>
      </c>
      <c r="H28" s="50"/>
      <c r="I28" s="76"/>
      <c r="J28" s="76"/>
      <c r="K28" s="67"/>
      <c r="L28" s="74"/>
    </row>
    <row r="29" spans="1:12" ht="15.75" customHeight="1" x14ac:dyDescent="0.25">
      <c r="A29" s="77" t="s">
        <v>6</v>
      </c>
      <c r="B29" s="7">
        <v>0.24</v>
      </c>
      <c r="C29" s="7">
        <v>0.15</v>
      </c>
      <c r="D29" s="7">
        <v>0.1492</v>
      </c>
      <c r="E29" s="7">
        <v>3.2300000000000002E-2</v>
      </c>
      <c r="F29" s="7">
        <v>0.23849999999999999</v>
      </c>
      <c r="G29" s="7">
        <v>0.19</v>
      </c>
      <c r="H29" s="50"/>
      <c r="I29" s="79" t="s">
        <v>55</v>
      </c>
      <c r="J29" s="79"/>
      <c r="K29" s="79"/>
      <c r="L29" s="74"/>
    </row>
    <row r="30" spans="1:12" ht="15.75" customHeight="1" x14ac:dyDescent="0.25">
      <c r="A30" s="78" t="s">
        <v>7</v>
      </c>
      <c r="B30" s="9">
        <v>0.21</v>
      </c>
      <c r="C30" s="9">
        <v>0.15</v>
      </c>
      <c r="D30" s="9">
        <v>0.15740000000000001</v>
      </c>
      <c r="E30" s="9">
        <v>3.4099999999999998E-2</v>
      </c>
      <c r="F30" s="9">
        <v>0.23849999999999999</v>
      </c>
      <c r="G30" s="9">
        <v>0.21</v>
      </c>
      <c r="H30" s="50"/>
      <c r="I30" s="79"/>
      <c r="J30" s="79"/>
      <c r="K30" s="79"/>
      <c r="L30" s="74"/>
    </row>
    <row r="31" spans="1:12" ht="15.75" customHeight="1" x14ac:dyDescent="0.25">
      <c r="A31" s="77" t="s">
        <v>8</v>
      </c>
      <c r="B31" s="7">
        <v>0.23</v>
      </c>
      <c r="C31" s="7">
        <v>0.125</v>
      </c>
      <c r="D31" s="7">
        <v>0.14099999999999999</v>
      </c>
      <c r="E31" s="7">
        <v>3.0499999999999999E-2</v>
      </c>
      <c r="F31" s="7">
        <v>0.23849999999999999</v>
      </c>
      <c r="G31" s="7">
        <v>0.23499999999999999</v>
      </c>
      <c r="H31" s="50"/>
      <c r="I31" s="76"/>
      <c r="J31" s="76"/>
      <c r="K31" s="67"/>
      <c r="L31" s="74"/>
    </row>
    <row r="32" spans="1:12" ht="15" customHeight="1" x14ac:dyDescent="0.25">
      <c r="A32" s="78" t="s">
        <v>9</v>
      </c>
      <c r="B32" s="9">
        <v>0.35</v>
      </c>
      <c r="C32" s="9">
        <v>0.155</v>
      </c>
      <c r="D32" s="9">
        <v>0.16439999999999999</v>
      </c>
      <c r="E32" s="9">
        <v>3.56E-2</v>
      </c>
      <c r="F32" s="9">
        <v>0.29499999999999998</v>
      </c>
      <c r="G32" s="8" t="s">
        <v>4</v>
      </c>
      <c r="H32" s="50"/>
      <c r="I32" s="76"/>
      <c r="J32" s="76"/>
      <c r="K32" s="67"/>
      <c r="L32" s="74"/>
    </row>
    <row r="33" spans="1:12" x14ac:dyDescent="0.25">
      <c r="A33" s="104"/>
      <c r="B33" s="105">
        <v>0.30070000000000002</v>
      </c>
      <c r="C33" s="105">
        <v>0.16339999999999999</v>
      </c>
      <c r="D33" s="105">
        <v>0.18429999999999999</v>
      </c>
      <c r="E33" s="105">
        <v>3.9899999999999998E-2</v>
      </c>
      <c r="F33" s="105">
        <v>0.31169999999999998</v>
      </c>
      <c r="G33" s="69" t="s">
        <v>50</v>
      </c>
      <c r="H33" s="65"/>
      <c r="I33" s="65"/>
      <c r="J33" s="65"/>
      <c r="K33" s="65"/>
      <c r="L33" s="74"/>
    </row>
    <row r="34" spans="1:12" ht="15" customHeight="1" x14ac:dyDescent="0.25">
      <c r="A34" s="101" t="s">
        <v>49</v>
      </c>
      <c r="B34" s="106"/>
      <c r="C34" s="106"/>
      <c r="D34" s="106"/>
      <c r="E34" s="106"/>
      <c r="F34" s="106"/>
      <c r="G34" s="106"/>
      <c r="H34" s="65"/>
      <c r="I34" s="65"/>
      <c r="J34" s="65"/>
      <c r="K34" s="65"/>
      <c r="L34" s="74"/>
    </row>
    <row r="35" spans="1:12" x14ac:dyDescent="0.25">
      <c r="A35" s="101"/>
      <c r="B35" s="106"/>
      <c r="C35" s="106"/>
      <c r="D35" s="106"/>
      <c r="E35" s="106"/>
      <c r="F35" s="106"/>
      <c r="G35" s="106"/>
      <c r="H35" s="65"/>
      <c r="I35" s="65"/>
      <c r="J35" s="65"/>
      <c r="K35" s="65"/>
      <c r="L35" s="74"/>
    </row>
    <row r="36" spans="1:12" ht="15.75" thickBot="1" x14ac:dyDescent="0.3">
      <c r="A36" s="82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4"/>
    </row>
  </sheetData>
  <sheetProtection sheet="1" formatCells="0" formatColumns="0" formatRows="0" insertColumns="0" insertRows="0" insertHyperlinks="0" deleteColumns="0" deleteRows="0"/>
  <mergeCells count="9">
    <mergeCell ref="A34:G35"/>
    <mergeCell ref="A14:L14"/>
    <mergeCell ref="E16:E22"/>
    <mergeCell ref="F19:H20"/>
    <mergeCell ref="H26:H32"/>
    <mergeCell ref="I29:K30"/>
    <mergeCell ref="A5:B5"/>
    <mergeCell ref="A8:G8"/>
    <mergeCell ref="A1:B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Comércio-Anexo 1</vt:lpstr>
      <vt:lpstr>Indústria-Anexo 2</vt:lpstr>
      <vt:lpstr>Serviço-Anexo 3</vt:lpstr>
      <vt:lpstr>Serviço-Anexo 4</vt:lpstr>
      <vt:lpstr>Serviço-Anexo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Contab1</dc:creator>
  <cp:lastModifiedBy>Contab1</cp:lastModifiedBy>
  <dcterms:created xsi:type="dcterms:W3CDTF">2018-02-07T11:05:09Z</dcterms:created>
  <dcterms:modified xsi:type="dcterms:W3CDTF">2018-03-14T14:27:40Z</dcterms:modified>
</cp:coreProperties>
</file>